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<sst xmlns="http://schemas.openxmlformats.org/spreadsheetml/2006/main" count="1107" uniqueCount="467">
  <si>
    <t>项目</t>
  </si>
  <si>
    <t>类</t>
  </si>
  <si>
    <t>款</t>
  </si>
  <si>
    <t>项</t>
  </si>
  <si>
    <t/>
  </si>
  <si>
    <t>支出功能分类科目编码</t>
  </si>
  <si>
    <t>合计</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</si>
  <si>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</si>
  <si>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</si>
  <si>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</si>
  <si>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</si>
  <si>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</si>
  <si>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</si>
  <si>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</si>
  <si>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</si>
  <si>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</si>
  <si>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</si>
  <si>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</si>
  <si>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</si>
  <si>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</si>
  <si>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</si>
  <si>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</si>
  <si>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</si>
  <si>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</si>
  <si>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</si>
  <si>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</si>
  <si>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</si>
  <si>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</si>
  <si>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</si>
  <si>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</si>
  <si>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</si>
  <si>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</si>
  <si>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</si>
  <si>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</si>
  <si>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</si>
  <si>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</si>
  <si>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</si>
  <si>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</si>
  <si>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</si>
  <si>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</si>
  <si>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</si>
  <si>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</si>
  <si>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</si>
  <si>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</si>
  <si>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</si>
  <si>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</si>
  <si>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</si>
  <si>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</si>
  <si>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</si>
  <si>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</si>
  <si>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</si>
  <si>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</si>
  <si>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</si>
  <si>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</si>
  <si>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</si>
  <si>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</si>
  <si>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</si>
  <si>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</si>
  <si>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</si>
  <si>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</si>
  <si>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财政拨款收入支出决算总表</t>
  </si>
  <si>
    <t>收入支出决算总表</t>
  </si>
  <si>
    <t>收入决算表</t>
  </si>
  <si>
    <t>支出决算表</t>
  </si>
  <si>
    <t>一般公共预算财政拨款收入支出决算表</t>
  </si>
  <si>
    <t>项  目</t>
  </si>
  <si>
    <t>栏  次</t>
  </si>
  <si>
    <t>一、“三公”经费支出</t>
  </si>
  <si>
    <t>—</t>
  </si>
  <si>
    <t xml:space="preserve">    （1）公务用车购置费</t>
  </si>
  <si>
    <t xml:space="preserve">    （2）公务用车运行维护费</t>
  </si>
  <si>
    <t xml:space="preserve">    （1）国内接待费</t>
  </si>
  <si>
    <t xml:space="preserve">    （2）国（境）外接待费</t>
  </si>
  <si>
    <t>二、机关运行经费</t>
  </si>
  <si>
    <t>（一）行政单位</t>
  </si>
  <si>
    <t>（二）参照公务员法管理事业单位</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</si>
  <si>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</si>
  <si>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</si>
  <si>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</si>
  <si>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</si>
  <si>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预算数</t>
  </si>
  <si>
    <t>决算统计数</t>
  </si>
  <si>
    <t>一、一般公共服务支出</t>
  </si>
  <si>
    <t>二、外交支出</t>
  </si>
  <si>
    <t>三、国防支出</t>
  </si>
  <si>
    <t>四、公共安全支出</t>
  </si>
  <si>
    <t>五、教育支出</t>
  </si>
  <si>
    <t>六、科学技术支出</t>
  </si>
  <si>
    <t>年初结转和结余</t>
  </si>
  <si>
    <t>年末结转和结余</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</si>
  <si>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</si>
  <si>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</si>
  <si>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</si>
  <si>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</si>
  <si>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</si>
  <si>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</si>
  <si>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</si>
  <si>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</si>
  <si>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</si>
  <si>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</si>
  <si>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</si>
  <si>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</si>
  <si>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</si>
  <si>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</si>
  <si>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</si>
  <si>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</si>
  <si>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</si>
  <si>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30</t>
  </si>
  <si>
    <t>31</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</si>
  <si>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</si>
  <si>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</si>
  <si>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</si>
  <si>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</si>
  <si>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</si>
  <si>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</si>
  <si>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</si>
  <si>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</si>
  <si>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</si>
  <si>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</si>
  <si>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</si>
  <si>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</si>
  <si>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</si>
  <si>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</si>
  <si>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</si>
  <si>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</si>
  <si>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</si>
  <si>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</si>
  <si>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</si>
  <si>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</si>
  <si>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</si>
  <si>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</si>
  <si>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</si>
  <si>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</si>
  <si>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</si>
  <si>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</si>
  <si>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</si>
  <si>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</si>
  <si>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</si>
  <si>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科目名称</t>
  </si>
  <si>
    <t>公开02表</t>
  </si>
  <si>
    <t>注：本表反映部门本年度取得的各项收入情况。</t>
  </si>
  <si>
    <t>公开03表</t>
  </si>
  <si>
    <t>本年收入</t>
  </si>
  <si>
    <t>本年支出</t>
  </si>
  <si>
    <t>合计</t>
  </si>
  <si>
    <t>项目支出结转和结余</t>
  </si>
  <si>
    <t>项目支出结转</t>
  </si>
  <si>
    <t>项目支出结余</t>
  </si>
  <si>
    <t>项目</t>
  </si>
  <si>
    <t>支出功能分类科目编码</t>
  </si>
  <si>
    <t>基本支出</t>
  </si>
  <si>
    <t>项目支出</t>
  </si>
  <si>
    <t>栏次</t>
  </si>
  <si>
    <t>公开07表</t>
  </si>
  <si>
    <t>支出功能分类科目编码</t>
  </si>
  <si>
    <t>基本支出</t>
  </si>
  <si>
    <t>项目支出</t>
  </si>
  <si>
    <t>注：本表反映部门本年度政府性基金预算财政拨款的收支和年初、年末结转结余情况。</t>
  </si>
  <si>
    <t>政府性基金预算财政拨款收入支出决算表</t>
  </si>
  <si>
    <t>注：本表反映部门本年度财政专户管理资金的收支和年初、年末结转结余情况。</t>
  </si>
  <si>
    <t>用事业基金弥补收支差额</t>
  </si>
  <si>
    <t>结余分配</t>
  </si>
  <si>
    <t>公开08表</t>
  </si>
  <si>
    <t>公开09表</t>
  </si>
  <si>
    <t xml:space="preserve">  1．因公出国（境）费</t>
  </si>
  <si>
    <t xml:space="preserve">  2．公务用车购置及运行维护费</t>
  </si>
  <si>
    <t xml:space="preserve">  3．公务接待费</t>
  </si>
  <si>
    <t xml:space="preserve">         其中：外事接待费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</si>
  <si>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</si>
  <si>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</si>
  <si>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</si>
  <si>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</si>
  <si>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</si>
  <si>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</si>
  <si>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</si>
  <si>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</si>
  <si>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</si>
  <si>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</si>
  <si>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</si>
  <si>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（一）支出合计</t>
  </si>
  <si>
    <t>财政专户管理资金收入支出决算表</t>
  </si>
  <si>
    <t>基本支出结转</t>
  </si>
  <si>
    <t>基本支出结转</t>
  </si>
  <si>
    <t>公开01表</t>
  </si>
  <si>
    <t>总计</t>
  </si>
  <si>
    <t>注：本表反映部门本年度的总收支和年末结转结余情况。</t>
  </si>
  <si>
    <t>公开04表</t>
  </si>
  <si>
    <t>决算数</t>
  </si>
  <si>
    <t>合计</t>
  </si>
  <si>
    <t>一般公共预算财政拨款</t>
  </si>
  <si>
    <t>政府性基金预算财政拨款</t>
  </si>
  <si>
    <t>注：本表反映部门本年度一般公共预算财政拨款和政府性基金预算财政拨款的总收支和年末结转结余情况。</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</si>
  <si>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</si>
  <si>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</si>
  <si>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</si>
  <si>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</si>
  <si>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</si>
  <si>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</si>
  <si>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</si>
  <si>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</si>
  <si>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</si>
  <si>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</si>
  <si>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</si>
  <si>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</si>
  <si>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</si>
  <si>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</si>
  <si>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</si>
  <si>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</si>
  <si>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</si>
  <si>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</si>
  <si>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</si>
  <si>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</si>
  <si>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</si>
  <si>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</si>
  <si>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</si>
  <si>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</si>
  <si>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</si>
  <si>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</si>
  <si>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</si>
  <si>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</si>
  <si>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</si>
  <si>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</si>
  <si>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</si>
  <si>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</si>
  <si>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</si>
  <si>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</si>
  <si>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</si>
  <si>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</si>
  <si>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</si>
  <si>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</si>
  <si>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</si>
  <si>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</si>
  <si>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</si>
  <si>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</si>
  <si>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</si>
  <si>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</si>
  <si>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</si>
  <si>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</si>
  <si>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</si>
  <si>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</si>
  <si>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</si>
  <si>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</si>
  <si>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</si>
  <si>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</si>
  <si>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</si>
  <si>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</si>
  <si>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</si>
  <si>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</si>
  <si>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</si>
  <si>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</si>
  <si>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</si>
  <si>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</si>
  <si>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</si>
  <si>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</si>
  <si>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</si>
  <si>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</si>
  <si>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</si>
  <si>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</si>
  <si>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</si>
  <si>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</si>
  <si>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</si>
  <si>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</si>
  <si>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</si>
  <si>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</si>
  <si>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</si>
  <si>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</si>
  <si>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</si>
  <si>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</si>
  <si>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</si>
  <si>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</si>
  <si>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</si>
  <si>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</si>
  <si>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</si>
  <si>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</si>
  <si>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</si>
  <si>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</si>
  <si>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</si>
  <si>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</si>
  <si>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</si>
  <si>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</si>
  <si>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</si>
  <si>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</si>
  <si>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</si>
  <si>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</si>
  <si>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</si>
  <si>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</si>
  <si>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</si>
  <si>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</si>
  <si>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</si>
  <si>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</si>
  <si>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</si>
  <si>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</si>
  <si>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</si>
  <si>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</si>
  <si>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</si>
  <si>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</si>
  <si>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</si>
  <si>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</si>
  <si>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</si>
  <si>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</si>
  <si>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</si>
  <si>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</si>
  <si>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</si>
  <si>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</si>
  <si>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</si>
  <si>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</si>
  <si>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</si>
  <si>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</si>
  <si>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</si>
  <si>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</si>
  <si>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</si>
  <si>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</si>
  <si>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</si>
  <si>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</si>
  <si>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</si>
  <si>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</si>
  <si>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</si>
  <si>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</si>
  <si>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</si>
  <si>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</si>
  <si>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</si>
  <si>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</si>
  <si>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</si>
  <si>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</si>
  <si>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</si>
  <si>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</si>
  <si>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</si>
  <si>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</si>
  <si>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</si>
  <si>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</si>
  <si>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</si>
  <si>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</si>
  <si>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</si>
  <si>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</si>
  <si>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</si>
  <si>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</si>
  <si>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</si>
  <si>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</si>
  <si>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</si>
  <si>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</si>
  <si>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</si>
  <si>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</si>
  <si>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</si>
  <si>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</si>
  <si>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</si>
  <si>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</si>
  <si>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</si>
  <si>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</si>
  <si>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</si>
  <si>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</si>
  <si>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</si>
  <si>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</si>
  <si>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</si>
  <si>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</si>
  <si>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</si>
  <si>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</si>
  <si>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</si>
  <si>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</si>
  <si>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一般公共预算财政拨款基本支出决算表</t>
  </si>
  <si>
    <t>注：本表反映部门本年度各项支出情况。</t>
  </si>
  <si>
    <t>注：1.本表反映部门本年度一般公共预算财政拨款基本支出经济分类支出情况。</t>
  </si>
  <si>
    <t>公开06表</t>
  </si>
  <si>
    <t>注：本表反映部门本年度一般公共预算财政拨款的收支和年初、年末结转结余情况。</t>
  </si>
  <si>
    <t>208</t>
  </si>
  <si>
    <t>社会保障和就业支出</t>
  </si>
  <si>
    <t>20805</t>
  </si>
  <si>
    <t>行政事业单位离退休</t>
  </si>
  <si>
    <t>2080501</t>
  </si>
  <si>
    <t xml:space="preserve">  归口管理的行政单位离退休</t>
  </si>
  <si>
    <t>2080505</t>
  </si>
  <si>
    <t>210</t>
  </si>
  <si>
    <t>医疗卫生与计划生育支出</t>
  </si>
  <si>
    <t>21005</t>
  </si>
  <si>
    <t>医疗保障</t>
  </si>
  <si>
    <t>2100501</t>
  </si>
  <si>
    <t xml:space="preserve">  行政单位医疗</t>
  </si>
  <si>
    <t>2100503</t>
  </si>
  <si>
    <t xml:space="preserve">  公务员医疗补助</t>
  </si>
  <si>
    <t>211</t>
  </si>
  <si>
    <t>节能环保支出</t>
  </si>
  <si>
    <t>21101</t>
  </si>
  <si>
    <t>环境保护管理事务</t>
  </si>
  <si>
    <t>2110199</t>
  </si>
  <si>
    <t xml:space="preserve">  其他环境保护管理事务支出</t>
  </si>
  <si>
    <t>216</t>
  </si>
  <si>
    <t>商业服务业等支出</t>
  </si>
  <si>
    <t>21605</t>
  </si>
  <si>
    <t>旅游业管理与服务支出</t>
  </si>
  <si>
    <t>2160501</t>
  </si>
  <si>
    <t xml:space="preserve">  行政运行</t>
  </si>
  <si>
    <t>2160502</t>
  </si>
  <si>
    <t xml:space="preserve">  一般行政管理事务</t>
  </si>
  <si>
    <t>2160599</t>
  </si>
  <si>
    <t xml:space="preserve">  其他旅游业管理与服务支出</t>
  </si>
  <si>
    <t>21660</t>
  </si>
  <si>
    <t>旅游发展基金支出</t>
  </si>
  <si>
    <t>2166004</t>
  </si>
  <si>
    <t xml:space="preserve">  地方旅游开发项目补助</t>
  </si>
  <si>
    <t>编制单位：洱源县旅游发展管理委员会</t>
  </si>
  <si>
    <t>215</t>
  </si>
  <si>
    <t>资源勘探信息等支出</t>
  </si>
  <si>
    <t>21508</t>
  </si>
  <si>
    <t>支持中小企业发展和管理支出</t>
  </si>
  <si>
    <t>2150899</t>
  </si>
  <si>
    <t xml:space="preserve">  其他支持中小企业发展和管理支出</t>
  </si>
  <si>
    <t>2160504</t>
  </si>
  <si>
    <t xml:space="preserve">  旅游宣传</t>
  </si>
  <si>
    <t>单位：元</t>
  </si>
  <si>
    <t>单位：元</t>
  </si>
  <si>
    <t>编制单位：洱源县旅游发展管理委员会</t>
  </si>
  <si>
    <t>洱源县旅游发展管理委员会</t>
  </si>
  <si>
    <t>单位：元</t>
  </si>
  <si>
    <t>编制单位：洱源县旅游发展管理委员会</t>
  </si>
  <si>
    <t>编制单位：洱源县旅游发展管理委员会</t>
  </si>
  <si>
    <t>单位：元</t>
  </si>
  <si>
    <t>编制单位：洱源县旅游发展管理委员会</t>
  </si>
  <si>
    <t>单位：元</t>
  </si>
  <si>
    <t>单位：元</t>
  </si>
  <si>
    <t>收     入</t>
  </si>
  <si>
    <t>支     出</t>
  </si>
  <si>
    <t>项    目</t>
  </si>
  <si>
    <t>金额</t>
  </si>
  <si>
    <t>行次</t>
  </si>
  <si>
    <t>栏    次</t>
  </si>
  <si>
    <t>1</t>
  </si>
  <si>
    <t>2</t>
  </si>
  <si>
    <t>城乡社区支出</t>
  </si>
  <si>
    <t>城乡社区管理事务</t>
  </si>
  <si>
    <t>城管执法</t>
  </si>
  <si>
    <t>编制单位：洱源县旅游部门</t>
  </si>
  <si>
    <t>机关事业单位养老保险</t>
  </si>
  <si>
    <t>城乡社区支出</t>
  </si>
  <si>
    <t>城乡社区管理事务</t>
  </si>
  <si>
    <t>城管执法</t>
  </si>
  <si>
    <t>公开05表</t>
  </si>
  <si>
    <t>编制单位：</t>
  </si>
  <si>
    <t>洱源县旅游发展管理委员会</t>
  </si>
  <si>
    <t>城乡社区支出</t>
  </si>
  <si>
    <t>城乡社区管理事务</t>
  </si>
  <si>
    <t>城管执法</t>
  </si>
  <si>
    <t>科目
编码</t>
  </si>
  <si>
    <t>金额</t>
  </si>
  <si>
    <t>一、财政拨款收入</t>
  </si>
  <si>
    <t>1</t>
  </si>
  <si>
    <t>32</t>
  </si>
  <si>
    <t xml:space="preserve">  其中：政府性基金预算财政拨款</t>
  </si>
  <si>
    <t>2</t>
  </si>
  <si>
    <t>33</t>
  </si>
  <si>
    <t>二、上级补助收入</t>
  </si>
  <si>
    <t>3</t>
  </si>
  <si>
    <t>三、事业收入</t>
  </si>
  <si>
    <t>四、经营收入</t>
  </si>
  <si>
    <t>五、附属单位上缴收入</t>
  </si>
  <si>
    <t>六、其他收入</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</si>
  <si>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</si>
  <si>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</si>
  <si>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</si>
  <si>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</si>
  <si>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</si>
  <si>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</si>
  <si>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</si>
  <si>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机关事业单位基本养老保险缴费支出</t>
  </si>
  <si>
    <t>一、一般公共预算财政拨款</t>
  </si>
  <si>
    <t xml:space="preserve">    一般公共预算财政拨款</t>
  </si>
  <si>
    <t xml:space="preserve">    政府性基金预算财政拨款</t>
  </si>
  <si>
    <t>合计</t>
  </si>
  <si>
    <t>编制单位：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</si>
</sst>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4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sz val="10"/>
      <color indexed="8"/>
      <name val="宋体"/>
      <family val="0"/>
    </font>
    <font>
      <sz val="12"/>
      <name val="黑体"/>
      <family val="3"/>
    </font>
    <font>
      <sz val="16"/>
      <name val="华文中宋"/>
      <family val="0"/>
    </font>
    <font>
      <b/>
      <sz val="10"/>
      <color indexed="8"/>
      <name val="宋体"/>
      <family val="0"/>
    </font>
    <font>
      <b/>
      <sz val="9"/>
      <name val="宋体"/>
      <family val="0"/>
    </font>
    <font>
      <sz val="9"/>
      <color indexed="8"/>
      <name val="宋体"/>
      <family val="0"/>
    </font>
    <font>
      <sz val="10"/>
      <color indexed="8"/>
      <name val="Arial"/>
      <family val="2"/>
    </font>
    <font>
      <sz val="14"/>
      <color indexed="8"/>
      <name val="华文中宋"/>
      <family val="0"/>
    </font>
    <font>
      <sz val="8"/>
      <color indexed="8"/>
      <name val="Arial"/>
      <family val="2"/>
    </font>
    <font>
      <sz val="9"/>
      <color indexed="8"/>
      <name val="Arial"/>
      <family val="2"/>
    </font>
    <font>
      <sz val="8"/>
      <color indexed="8"/>
      <name val="宋体"/>
      <family val="0"/>
    </font>
    <font>
      <b/>
      <sz val="8"/>
      <name val="宋体"/>
      <family val="0"/>
    </font>
    <font>
      <b/>
      <sz val="8"/>
      <color indexed="8"/>
      <name val="宋体"/>
      <family val="0"/>
    </font>
    <font>
      <sz val="8"/>
      <name val="Arial"/>
      <family val="2"/>
    </font>
    <font>
      <b/>
      <sz val="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color indexed="63"/>
      </right>
      <top>
        <color indexed="63"/>
      </top>
      <bottom style="thin"/>
    </border>
    <border>
      <left style="thin">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8"/>
      </left>
      <right style="thin">
        <color indexed="63"/>
      </right>
      <top>
        <color indexed="8"/>
      </top>
      <bottom style="thin">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619">
    <xf numFmtId="0" fontId="0" fillId="0" borderId="0" xfId="0" applyAlignment="1">
      <alignment/>
    </xf>
    <xf numFmtId="0" fontId="0" fillId="0" borderId="0" xfId="41" applyFill="1" applyAlignment="1">
      <alignment vertical="center"/>
      <protection/>
    </xf>
    <xf numFmtId="0" fontId="0" fillId="0" borderId="0" xfId="0" applyFont="1" applyFill="1" applyAlignment="1">
      <alignment vertical="center"/>
    </xf>
    <xf numFmtId="0" fontId="21" fillId="0" borderId="0" xfId="41" applyFont="1" applyFill="1" applyAlignment="1">
      <alignment vertical="center"/>
      <protection/>
    </xf>
    <xf numFmtId="0" fontId="22" fillId="0" borderId="0" xfId="0" applyFont="1" applyAlignment="1">
      <alignment horizontal="center" vertical="center" wrapText="1"/>
    </xf>
    <xf numFmtId="0" fontId="22" fillId="0" borderId="0" xfId="0" applyFont="1" applyAlignment="1">
      <alignment/>
    </xf>
    <xf numFmtId="0" fontId="24" fillId="0" borderId="0" xfId="0" applyFont="1" applyAlignment="1">
      <alignment/>
    </xf>
    <xf numFmtId="0" fontId="24" fillId="0" borderId="0" xfId="0" applyFont="1" applyAlignment="1">
      <alignment horizontal="center"/>
    </xf>
    <xf numFmtId="0" fontId="24" fillId="0" borderId="0" xfId="0" applyFont="1" applyAlignment="1">
      <alignment wrapText="1"/>
    </xf>
    <xf numFmtId="0" fontId="22" fillId="0" borderId="0" xfId="0" applyFont="1" applyAlignment="1">
      <alignment wrapText="1"/>
    </xf>
    <xf numFmtId="0" fontId="24" fillId="0" borderId="0" xfId="0" applyFont="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0" fontId="26" fillId="0" borderId="0" xfId="0" applyFont="1" applyFill="1" applyAlignment="1">
      <alignment vertical="center"/>
    </xf>
    <xf numFmtId="0" fontId="0" fillId="0" borderId="0" xfId="0" applyFont="1" applyAlignment="1">
      <alignment vertical="center"/>
    </xf>
    <xf numFmtId="0" fontId="4" fillId="0" borderId="0" xfId="0" applyFont="1" applyAlignment="1">
      <alignment/>
    </xf>
    <xf numFmtId="0" fontId="29" fillId="0" borderId="0" xfId="0" applyNumberFormat="1" applyFont="1" applyFill="1" applyBorder="1" applyAlignment="1" applyProtection="1">
      <alignment horizontal="right" vertical="center"/>
      <protection/>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left" vertical="center" shrinkToFit="1"/>
    </xf>
    <xf numFmtId="0" fontId="29" fillId="25" borderId="10" xfId="0" applyFont="1" applyFill="1" applyBorder="1" applyAlignment="1">
      <alignment horizontal="center" vertical="center" shrinkToFit="1"/>
    </xf>
    <xf numFmtId="0" fontId="29" fillId="0" borderId="0" xfId="0" applyFont="1" applyAlignment="1">
      <alignment vertical="center"/>
    </xf>
    <xf numFmtId="0" fontId="28" fillId="0" borderId="0" xfId="0" applyFont="1" applyAlignment="1">
      <alignment vertical="center"/>
    </xf>
    <xf numFmtId="0" fontId="32" fillId="24" borderId="10" xfId="0" applyFont="1" applyFill="1" applyBorder="1" applyAlignment="1">
      <alignment horizontal="left" vertical="center" shrinkToFit="1"/>
    </xf>
    <xf numFmtId="0" fontId="28" fillId="0" borderId="0" xfId="42" applyFont="1" applyBorder="1" applyAlignment="1">
      <alignment horizontal="right" vertical="center"/>
      <protection/>
    </xf>
    <xf numFmtId="0" fontId="28" fillId="0" borderId="0" xfId="42" applyFont="1" applyAlignment="1">
      <alignment horizontal="right" vertical="center"/>
      <protection/>
    </xf>
    <xf numFmtId="0" fontId="0" fillId="0" borderId="0" xfId="42" applyBorder="1" applyAlignment="1">
      <alignment horizontal="right" vertical="center"/>
      <protection/>
    </xf>
    <xf numFmtId="0" fontId="0" fillId="0" borderId="0" xfId="42" applyAlignment="1">
      <alignment horizontal="right" vertical="center"/>
      <protection/>
    </xf>
    <xf numFmtId="0" fontId="29" fillId="0" borderId="0" xfId="0" applyFont="1" applyAlignment="1">
      <alignment horizontal="right" vertical="center"/>
    </xf>
    <xf numFmtId="0" fontId="29" fillId="0" borderId="0" xfId="0" applyFont="1" applyAlignment="1">
      <alignment horizontal="center" vertical="center"/>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center" vertical="center" wrapText="1" shrinkToFit="1"/>
    </xf>
    <xf numFmtId="4" fontId="29" fillId="25" borderId="10" xfId="0" applyNumberFormat="1" applyFont="1" applyFill="1" applyBorder="1" applyAlignment="1">
      <alignment horizontal="right" vertical="center" shrinkToFit="1"/>
    </xf>
    <xf numFmtId="0" fontId="29" fillId="25" borderId="10" xfId="0" applyFont="1" applyFill="1" applyBorder="1" applyAlignment="1">
      <alignment horizontal="right" vertical="center" shrinkToFit="1"/>
    </xf>
    <xf numFmtId="0" fontId="29" fillId="25" borderId="10" xfId="0" applyFont="1" applyFill="1" applyBorder="1" applyAlignment="1">
      <alignment horizontal="left" vertical="center" shrinkToFit="1"/>
    </xf>
    <xf numFmtId="0" fontId="28" fillId="0" borderId="0" xfId="0" applyFont="1" applyAlignment="1">
      <alignment vertical="center"/>
    </xf>
    <xf numFmtId="0" fontId="29" fillId="0" borderId="0" xfId="0" applyFont="1" applyAlignment="1">
      <alignment horizontal="right" vertical="center"/>
    </xf>
    <xf numFmtId="0" fontId="29"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0" xfId="0" applyFont="1" applyAlignment="1">
      <alignment/>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Continuous" vertical="center" wrapText="1"/>
    </xf>
    <xf numFmtId="0" fontId="28" fillId="25" borderId="0" xfId="0" applyFont="1" applyFill="1" applyAlignment="1">
      <alignment vertical="center"/>
    </xf>
    <xf numFmtId="0" fontId="29" fillId="0" borderId="10" xfId="0" applyFont="1" applyBorder="1" applyAlignment="1">
      <alignment horizontal="left" vertical="center" shrinkToFit="1"/>
    </xf>
    <xf numFmtId="0" fontId="29" fillId="0" borderId="10" xfId="0" applyFont="1" applyBorder="1" applyAlignment="1">
      <alignment horizontal="right" vertical="center" shrinkToFit="1"/>
    </xf>
    <xf numFmtId="0" fontId="28" fillId="0" borderId="10" xfId="0" applyFont="1" applyBorder="1" applyAlignment="1">
      <alignment/>
    </xf>
    <xf numFmtId="0" fontId="29" fillId="0" borderId="0" xfId="0" applyFont="1" applyAlignment="1">
      <alignment vertical="center"/>
    </xf>
    <xf numFmtId="0" fontId="29" fillId="25" borderId="12" xfId="0" applyFont="1" applyFill="1" applyBorder="1" applyAlignment="1">
      <alignment vertical="center"/>
    </xf>
    <xf numFmtId="0" fontId="29" fillId="25" borderId="12" xfId="0" applyFont="1" applyFill="1" applyBorder="1" applyAlignment="1">
      <alignment horizontal="right" vertical="center"/>
    </xf>
    <xf numFmtId="0" fontId="30" fillId="0" borderId="0" xfId="0" applyFont="1" applyAlignment="1">
      <alignment/>
    </xf>
    <xf numFmtId="0" fontId="0" fillId="25" borderId="0" xfId="0" applyFill="1" applyAlignment="1">
      <alignment vertical="center"/>
    </xf>
    <xf numFmtId="0" fontId="29" fillId="25" borderId="0" xfId="0" applyFont="1" applyFill="1" applyBorder="1" applyAlignment="1">
      <alignment horizontal="right" vertical="center"/>
    </xf>
    <xf numFmtId="0" fontId="28" fillId="0" borderId="13" xfId="0" applyFont="1" applyBorder="1" applyAlignment="1">
      <alignment vertical="center" wrapText="1"/>
    </xf>
    <xf numFmtId="0" fontId="28" fillId="0" borderId="14" xfId="0" applyFont="1" applyBorder="1" applyAlignment="1">
      <alignment vertical="center" wrapText="1"/>
    </xf>
    <xf numFmtId="0" fontId="29" fillId="25" borderId="0" xfId="0" applyFont="1" applyFill="1" applyBorder="1" applyAlignment="1">
      <alignment vertical="center"/>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33" fillId="25" borderId="0" xfId="0" applyFont="1" applyFill="1" applyAlignment="1">
      <alignment horizontal="center" vertical="center"/>
    </xf>
    <xf numFmtId="0" fontId="1" fillId="25" borderId="0" xfId="41" applyFont="1" applyFill="1" applyAlignment="1">
      <alignment vertical="center"/>
      <protection/>
    </xf>
    <xf numFmtId="0" fontId="1"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vertical="center"/>
    </xf>
    <xf numFmtId="0" fontId="34" fillId="0" borderId="0" xfId="0" applyFont="1" applyAlignment="1">
      <alignment horizontal="center" vertical="center"/>
    </xf>
    <xf numFmtId="0" fontId="34" fillId="24" borderId="10" xfId="0" applyFont="1" applyFill="1" applyBorder="1" applyAlignment="1">
      <alignment horizontal="center" vertical="center" wrapText="1"/>
    </xf>
    <xf numFmtId="0" fontId="34" fillId="24" borderId="10" xfId="0" applyFont="1" applyFill="1" applyBorder="1" applyAlignment="1">
      <alignment horizontal="center" vertical="center"/>
    </xf>
    <xf numFmtId="0" fontId="0" fillId="0" borderId="0" xfId="43" applyFont="1" applyAlignment="1">
      <alignment horizontal="left" vertical="center"/>
      <protection/>
    </xf>
    <xf numFmtId="0" fontId="0" fillId="0" borderId="0" xfId="43" applyAlignment="1">
      <alignment vertical="center" wrapText="1"/>
      <protection/>
    </xf>
    <xf numFmtId="0" fontId="35" fillId="0" borderId="0" xfId="40">
      <alignment/>
      <protection/>
    </xf>
    <xf numFmtId="0" fontId="37" fillId="0" borderId="0" xfId="40" applyFont="1" applyAlignment="1">
      <alignment vertical="center"/>
      <protection/>
    </xf>
    <xf numFmtId="0" fontId="38" fillId="0" borderId="0" xfId="40" applyFont="1" applyAlignment="1">
      <alignment vertical="center"/>
      <protection/>
    </xf>
    <xf numFmtId="0" fontId="38" fillId="0" borderId="0" xfId="40" applyFont="1">
      <alignment/>
      <protection/>
    </xf>
    <xf numFmtId="0" fontId="26" fillId="0" borderId="0" xfId="0" applyFont="1" applyAlignment="1">
      <alignment horizontal="left"/>
    </xf>
    <xf numFmtId="0" fontId="21" fillId="25" borderId="0" xfId="43" applyFont="1" applyFill="1" applyAlignment="1">
      <alignment horizontal="center" vertical="center" wrapText="1"/>
      <protection/>
    </xf>
    <xf numFmtId="0" fontId="21" fillId="25" borderId="0" xfId="43" applyFont="1" applyFill="1" applyAlignment="1">
      <alignment vertical="center" wrapText="1"/>
      <protection/>
    </xf>
    <xf numFmtId="4" fontId="4" fillId="0" borderId="18" xfId="0" applyBorder="1" applyAlignment="1">
      <alignment horizontal="right" vertical="center" shrinkToFit="1"/>
    </xf>
    <xf numFmtId="4" fontId="29" fillId="0" borderId="18" xfId="0" applyBorder="1" applyAlignment="1">
      <alignment horizontal="right" vertical="center"/>
    </xf>
    <xf numFmtId="0" fontId="4" fillId="0" borderId="18" xfId="0" applyBorder="1" applyAlignment="1">
      <alignment horizontal="left" vertical="center" shrinkToFit="1"/>
    </xf>
    <xf numFmtId="4" fontId="4" fillId="0" borderId="19" xfId="0" applyBorder="1" applyAlignment="1">
      <alignment horizontal="right" vertical="center" shrinkToFit="1"/>
    </xf>
    <xf numFmtId="0" fontId="4" fillId="0" borderId="18" xfId="0" applyBorder="1" applyAlignment="1">
      <alignment horizontal="center" vertical="center" shrinkToFit="1"/>
    </xf>
    <xf numFmtId="0" fontId="29" fillId="0" borderId="18" xfId="0" applyBorder="1" applyAlignment="1">
      <alignment horizontal="center" vertical="center" shrinkToFit="1"/>
    </xf>
    <xf numFmtId="3" fontId="4" fillId="0" borderId="18" xfId="0" applyBorder="1" applyAlignment="1">
      <alignment horizontal="right" vertical="center" shrinkToFit="1"/>
    </xf>
    <xf numFmtId="198" fontId="21" fillId="25" borderId="10" xfId="42" applyNumberFormat="1" applyFont="1" applyFill="1" applyBorder="1" applyAlignment="1" quotePrefix="1">
      <alignment horizontal="center" vertical="center"/>
      <protection/>
    </xf>
    <xf numFmtId="198" fontId="21" fillId="25" borderId="10" xfId="42" applyNumberFormat="1" applyFont="1" applyFill="1" applyBorder="1" applyAlignment="1">
      <alignment horizontal="center" vertical="center"/>
      <protection/>
    </xf>
    <xf numFmtId="49" fontId="21" fillId="25" borderId="10" xfId="42" applyNumberFormat="1" applyFont="1" applyFill="1" applyBorder="1" applyAlignment="1">
      <alignment horizontal="center" vertical="center"/>
      <protection/>
    </xf>
    <xf numFmtId="4" fontId="39" fillId="0" borderId="18" xfId="0" applyFont="1" applyBorder="1" applyAlignment="1">
      <alignment horizontal="right" vertical="center" shrinkToFit="1"/>
    </xf>
    <xf numFmtId="198" fontId="21" fillId="25" borderId="10" xfId="42" applyNumberFormat="1" applyFont="1" applyFill="1" applyBorder="1" applyAlignment="1">
      <alignment horizontal="right" vertical="center"/>
      <protection/>
    </xf>
    <xf numFmtId="198" fontId="40" fillId="25" borderId="10" xfId="42" applyNumberFormat="1" applyFont="1" applyFill="1" applyBorder="1" applyAlignment="1">
      <alignment horizontal="center" vertical="center"/>
      <protection/>
    </xf>
    <xf numFmtId="0" fontId="4" fillId="0" borderId="0" xfId="0" applyBorder="1" applyAlignment="1">
      <alignment horizontal="left" vertical="center" shrinkToFit="1"/>
    </xf>
    <xf numFmtId="4" fontId="4" fillId="0" borderId="0" xfId="0" applyBorder="1" applyAlignment="1">
      <alignment horizontal="right" vertical="center" shrinkToFit="1"/>
    </xf>
    <xf numFmtId="0" fontId="4"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24" borderId="10" xfId="0" applyFont="1" applyFill="1" applyBorder="1" applyAlignment="1">
      <alignment horizontal="center" vertical="center" shrinkToFit="1"/>
    </xf>
    <xf numFmtId="0" fontId="39" fillId="24" borderId="10" xfId="0" applyFont="1" applyFill="1" applyBorder="1" applyAlignment="1">
      <alignment horizontal="center" vertical="center" wrapText="1" shrinkToFit="1"/>
    </xf>
    <xf numFmtId="0" fontId="39" fillId="24" borderId="11" xfId="0" applyFont="1" applyFill="1" applyBorder="1" applyAlignment="1">
      <alignment horizontal="center"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0" fontId="41" fillId="0" borderId="0" xfId="0" applyNumberFormat="1" applyFont="1" applyFill="1" applyBorder="1" applyAlignment="1" applyProtection="1">
      <alignment horizontal="center" vertical="center"/>
      <protection/>
    </xf>
    <xf numFmtId="0" fontId="41" fillId="0" borderId="0" xfId="0" applyNumberFormat="1" applyFont="1" applyFill="1" applyBorder="1" applyAlignment="1" applyProtection="1">
      <alignment horizontal="center" vertical="center"/>
      <protection/>
    </xf>
    <xf numFmtId="0" fontId="21" fillId="0" borderId="0" xfId="0" applyFont="1" applyAlignment="1">
      <alignment/>
    </xf>
    <xf numFmtId="0" fontId="39" fillId="0" borderId="12" xfId="0" applyNumberFormat="1" applyFont="1" applyFill="1" applyBorder="1" applyAlignment="1" applyProtection="1">
      <alignment vertical="center" wrapText="1"/>
      <protection/>
    </xf>
    <xf numFmtId="0" fontId="39" fillId="0" borderId="0" xfId="0" applyNumberFormat="1" applyFont="1" applyFill="1" applyBorder="1" applyAlignment="1" applyProtection="1">
      <alignment vertical="center" wrapText="1"/>
      <protection/>
    </xf>
    <xf numFmtId="0" fontId="42"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wrapText="1"/>
    </xf>
    <xf numFmtId="0" fontId="34" fillId="0" borderId="21" xfId="0" applyFont="1" applyBorder="1" applyAlignment="1">
      <alignment horizontal="left" vertical="center"/>
    </xf>
    <xf numFmtId="0" fontId="34" fillId="0" borderId="0" xfId="0" applyFont="1" applyBorder="1" applyAlignment="1">
      <alignment horizontal="left" vertical="center"/>
    </xf>
    <xf numFmtId="0" fontId="39" fillId="0" borderId="10" xfId="0" applyNumberFormat="1" applyFont="1" applyFill="1" applyBorder="1" applyAlignment="1" applyProtection="1">
      <alignment horizontal="center" vertical="center" wrapText="1"/>
      <protection/>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Continuous" vertical="center" wrapTex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0" fontId="34" fillId="24" borderId="10" xfId="0" applyFont="1" applyFill="1" applyBorder="1" applyAlignment="1">
      <alignment horizontal="center" vertical="center"/>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39" fillId="0" borderId="18" xfId="0" applyFont="1" applyBorder="1" applyAlignment="1">
      <alignment horizontal="lef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8" xfId="0" applyFont="1" applyBorder="1" applyAlignment="1">
      <alignment horizontal="right" vertical="center" shrinkToFit="1"/>
    </xf>
    <xf numFmtId="4" fontId="39" fillId="0" borderId="19" xfId="0" applyFont="1" applyBorder="1" applyAlignment="1">
      <alignment horizontal="right" vertical="center" shrinkToFit="1"/>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1" fillId="25" borderId="0" xfId="41" applyFont="1" applyFill="1" applyAlignment="1">
      <alignment horizontal="right" vertical="center"/>
      <protection/>
    </xf>
    <xf numFmtId="0" fontId="1" fillId="25" borderId="12" xfId="41" applyFont="1" applyFill="1" applyBorder="1" applyAlignment="1">
      <alignment horizontal="right" vertical="center"/>
      <protection/>
    </xf>
    <xf numFmtId="0" fontId="1" fillId="0" borderId="22" xfId="41" applyFont="1" applyFill="1" applyBorder="1" applyAlignment="1">
      <alignment horizontal="left" vertical="center"/>
      <protection/>
    </xf>
    <xf numFmtId="198" fontId="21" fillId="25" borderId="10" xfId="42" applyNumberFormat="1" applyFont="1" applyFill="1" applyBorder="1" applyAlignment="1" quotePrefix="1">
      <alignment horizontal="center" vertical="center"/>
      <protection/>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29" fillId="25" borderId="15" xfId="0" applyFont="1" applyFill="1" applyBorder="1" applyAlignment="1">
      <alignment horizontal="left" vertical="center" shrinkToFit="1"/>
    </xf>
    <xf numFmtId="0" fontId="29" fillId="25" borderId="16" xfId="0" applyFont="1" applyFill="1" applyBorder="1" applyAlignment="1">
      <alignment horizontal="left" vertical="center" shrinkToFit="1"/>
    </xf>
    <xf numFmtId="0" fontId="29" fillId="25" borderId="17" xfId="0" applyFont="1" applyFill="1" applyBorder="1" applyAlignment="1">
      <alignment horizontal="left" vertical="center" shrinkToFit="1"/>
    </xf>
    <xf numFmtId="0" fontId="39" fillId="24" borderId="11" xfId="0" applyFont="1" applyFill="1" applyBorder="1" applyAlignment="1">
      <alignment horizontal="center" vertical="center" wrapText="1" shrinkToFit="1"/>
    </xf>
    <xf numFmtId="0" fontId="39" fillId="24" borderId="23" xfId="0" applyFont="1" applyFill="1" applyBorder="1" applyAlignment="1">
      <alignment horizontal="center" vertical="center" wrapText="1" shrinkToFit="1"/>
    </xf>
    <xf numFmtId="0" fontId="28" fillId="0" borderId="22" xfId="41" applyFont="1" applyFill="1" applyBorder="1" applyAlignment="1">
      <alignment horizontal="left" vertical="center"/>
      <protection/>
    </xf>
    <xf numFmtId="0" fontId="23" fillId="0" borderId="0" xfId="0" applyFont="1" applyAlignment="1">
      <alignment horizontal="center" vertical="center"/>
    </xf>
    <xf numFmtId="0" fontId="23" fillId="0" borderId="0" xfId="0" applyFont="1" applyAlignment="1">
      <alignment horizontal="center" vertical="center"/>
    </xf>
    <xf numFmtId="0" fontId="29" fillId="0" borderId="12" xfId="0" applyFont="1" applyBorder="1" applyAlignment="1">
      <alignment horizontal="left" vertical="center"/>
    </xf>
    <xf numFmtId="0" fontId="39" fillId="24" borderId="10" xfId="0" applyFont="1" applyFill="1" applyBorder="1" applyAlignment="1">
      <alignment horizontal="center" vertical="center" shrinkToFit="1"/>
    </xf>
    <xf numFmtId="0" fontId="39" fillId="24" borderId="10" xfId="0" applyFont="1" applyFill="1" applyBorder="1" applyAlignment="1">
      <alignment horizontal="center" vertical="center" wrapText="1" shrinkToFit="1"/>
    </xf>
    <xf numFmtId="0" fontId="26" fillId="0" borderId="0" xfId="41" applyFont="1" applyFill="1" applyAlignment="1">
      <alignment horizontal="left" vertical="center"/>
      <protection/>
    </xf>
    <xf numFmtId="0" fontId="4" fillId="0" borderId="20" xfId="0" applyBorder="1" applyAlignment="1">
      <alignment horizontal="left" vertical="center" shrinkToFit="1"/>
    </xf>
    <xf numFmtId="0" fontId="4" fillId="0" borderId="18" xfId="0" applyBorder="1" applyAlignment="1">
      <alignment horizontal="left" vertical="center" shrinkToFit="1"/>
    </xf>
    <xf numFmtId="0" fontId="28" fillId="0" borderId="22" xfId="0" applyFont="1" applyBorder="1" applyAlignment="1">
      <alignment horizontal="left" vertical="center"/>
    </xf>
    <xf numFmtId="0" fontId="29" fillId="0" borderId="0" xfId="0" applyFont="1" applyBorder="1" applyAlignment="1">
      <alignment horizontal="left" vertical="center"/>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center" vertical="center" wrapText="1" shrinkToFit="1"/>
    </xf>
    <xf numFmtId="0" fontId="26" fillId="0" borderId="0" xfId="41" applyFont="1" applyFill="1" applyAlignment="1">
      <alignment horizontal="left" vertical="center"/>
      <protection/>
    </xf>
    <xf numFmtId="0" fontId="23" fillId="0" borderId="0" xfId="0" applyFont="1" applyAlignment="1">
      <alignment horizontal="center" vertical="center"/>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20"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0" xfId="0" applyNumberFormat="1" applyFont="1" applyFill="1" applyBorder="1" applyAlignment="1" applyProtection="1">
      <alignment horizontal="right" vertical="center"/>
      <protection/>
    </xf>
    <xf numFmtId="0" fontId="39" fillId="0" borderId="12" xfId="0" applyNumberFormat="1" applyFont="1" applyFill="1" applyBorder="1" applyAlignment="1" applyProtection="1">
      <alignment horizontal="right" vertical="center" wrapText="1"/>
      <protection/>
    </xf>
    <xf numFmtId="0" fontId="39" fillId="0" borderId="10" xfId="0" applyNumberFormat="1" applyFont="1" applyFill="1" applyBorder="1" applyAlignment="1" applyProtection="1">
      <alignment horizontal="center" vertical="center" wrapText="1"/>
      <protection/>
    </xf>
    <xf numFmtId="0" fontId="28" fillId="0" borderId="22" xfId="0" applyFont="1" applyBorder="1" applyAlignment="1">
      <alignment horizontal="left" vertical="center" wrapText="1"/>
    </xf>
    <xf numFmtId="0" fontId="22" fillId="0" borderId="22" xfId="0" applyFont="1" applyBorder="1" applyAlignment="1">
      <alignment horizontal="left" vertical="center" wrapText="1"/>
    </xf>
    <xf numFmtId="0" fontId="22" fillId="0" borderId="0" xfId="0" applyFont="1" applyBorder="1" applyAlignment="1">
      <alignment horizontal="left" vertical="center" wrapText="1"/>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9" fillId="0" borderId="11" xfId="0" applyNumberFormat="1" applyFont="1" applyFill="1" applyBorder="1" applyAlignment="1" applyProtection="1">
      <alignment horizontal="center" vertical="center" wrapText="1"/>
      <protection/>
    </xf>
    <xf numFmtId="0" fontId="39" fillId="0" borderId="24" xfId="0" applyNumberFormat="1" applyFont="1" applyFill="1" applyBorder="1" applyAlignment="1" applyProtection="1">
      <alignment horizontal="center" vertical="center" wrapText="1"/>
      <protection/>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39" fillId="0" borderId="0" xfId="0" applyNumberFormat="1" applyFont="1" applyFill="1" applyBorder="1" applyAlignment="1" applyProtection="1">
      <alignment horizontal="center" vertical="center" wrapText="1"/>
      <protection/>
    </xf>
    <xf numFmtId="0" fontId="39" fillId="0" borderId="12" xfId="0" applyNumberFormat="1" applyFont="1" applyFill="1" applyBorder="1" applyAlignment="1" applyProtection="1">
      <alignment horizontal="left" vertical="center" wrapText="1"/>
      <protection/>
    </xf>
    <xf numFmtId="0" fontId="21" fillId="0" borderId="11" xfId="0" applyFont="1" applyBorder="1" applyAlignment="1">
      <alignment horizontal="center" vertical="center" wrapText="1"/>
    </xf>
    <xf numFmtId="0" fontId="21" fillId="0" borderId="24" xfId="0" applyFont="1" applyBorder="1" applyAlignment="1">
      <alignment horizontal="center" vertical="center" wrapText="1"/>
    </xf>
    <xf numFmtId="0" fontId="39" fillId="0" borderId="12" xfId="0" applyNumberFormat="1" applyFont="1" applyFill="1" applyBorder="1" applyAlignment="1" applyProtection="1">
      <alignment horizontal="center" vertical="center" wrapText="1"/>
      <protection/>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39" fillId="0" borderId="25" xfId="0" applyNumberFormat="1" applyFont="1" applyFill="1" applyBorder="1" applyAlignment="1" applyProtection="1">
      <alignment horizontal="center" vertical="center" wrapText="1"/>
      <protection/>
    </xf>
    <xf numFmtId="0" fontId="39" fillId="0" borderId="22" xfId="0" applyNumberFormat="1" applyFont="1" applyFill="1" applyBorder="1" applyAlignment="1" applyProtection="1">
      <alignment horizontal="center" vertical="center" wrapText="1"/>
      <protection/>
    </xf>
    <xf numFmtId="0" fontId="39" fillId="0" borderId="26" xfId="0" applyNumberFormat="1" applyFont="1" applyFill="1" applyBorder="1" applyAlignment="1" applyProtection="1">
      <alignment horizontal="center" vertical="center" wrapText="1"/>
      <protection/>
    </xf>
    <xf numFmtId="0" fontId="39" fillId="0" borderId="27" xfId="0" applyNumberFormat="1" applyFont="1" applyFill="1" applyBorder="1" applyAlignment="1" applyProtection="1">
      <alignment horizontal="center" vertical="center" wrapText="1"/>
      <protection/>
    </xf>
    <xf numFmtId="0" fontId="39" fillId="0" borderId="28"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protection/>
    </xf>
    <xf numFmtId="0" fontId="39" fillId="0" borderId="15"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horizontal="center" vertical="center" wrapText="1"/>
      <protection/>
    </xf>
    <xf numFmtId="0" fontId="39" fillId="0" borderId="17"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9" fillId="0" borderId="11" xfId="0" applyNumberFormat="1" applyFont="1" applyFill="1" applyBorder="1" applyAlignment="1" applyProtection="1">
      <alignment horizontal="center" vertical="center" wrapText="1"/>
      <protection/>
    </xf>
    <xf numFmtId="0" fontId="39" fillId="0" borderId="24" xfId="0" applyNumberFormat="1" applyFont="1" applyFill="1" applyBorder="1" applyAlignment="1" applyProtection="1">
      <alignment horizontal="center" vertical="center" wrapText="1"/>
      <protection/>
    </xf>
    <xf numFmtId="0" fontId="39" fillId="0" borderId="0" xfId="0" applyNumberFormat="1" applyFont="1" applyFill="1" applyBorder="1" applyAlignment="1" applyProtection="1">
      <alignment horizontal="right" vertical="center"/>
      <protection/>
    </xf>
    <xf numFmtId="0" fontId="39" fillId="0" borderId="0" xfId="40" applyFont="1" applyAlignment="1">
      <alignment horizontal="left" vertical="center"/>
      <protection/>
    </xf>
    <xf numFmtId="0" fontId="36" fillId="0" borderId="0" xfId="40" applyFont="1" applyAlignment="1">
      <alignment horizontal="center" vertical="center"/>
      <protection/>
    </xf>
    <xf numFmtId="0" fontId="28" fillId="0" borderId="10" xfId="0" applyFont="1" applyBorder="1" applyAlignment="1">
      <alignment horizontal="center" vertical="center" wrapText="1"/>
    </xf>
    <xf numFmtId="0" fontId="29" fillId="25" borderId="10" xfId="0" applyFont="1" applyFill="1" applyBorder="1" applyAlignment="1">
      <alignment horizontal="left" vertical="center" shrinkToFit="1"/>
    </xf>
    <xf numFmtId="0" fontId="29" fillId="0" borderId="10" xfId="0" applyFont="1" applyBorder="1" applyAlignment="1">
      <alignment horizontal="left" vertical="center" shrinkToFit="1"/>
    </xf>
    <xf numFmtId="0" fontId="29" fillId="0" borderId="11"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28" fillId="0" borderId="0" xfId="0" applyFont="1" applyBorder="1" applyAlignment="1">
      <alignment horizontal="left" vertical="center"/>
    </xf>
    <xf numFmtId="0" fontId="29" fillId="0" borderId="10" xfId="0" applyNumberFormat="1" applyFont="1" applyFill="1" applyBorder="1" applyAlignment="1" applyProtection="1">
      <alignment horizontal="center" vertical="center" wrapText="1"/>
      <protection/>
    </xf>
    <xf numFmtId="0" fontId="26" fillId="0" borderId="0" xfId="0" applyFont="1" applyAlignment="1">
      <alignment horizontal="left" vertical="center"/>
    </xf>
    <xf numFmtId="0" fontId="23" fillId="0" borderId="0" xfId="0" applyFont="1" applyAlignment="1">
      <alignment horizontal="center" vertical="center"/>
    </xf>
    <xf numFmtId="0" fontId="29" fillId="0" borderId="10"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25"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29" fillId="0" borderId="26" xfId="0" applyNumberFormat="1" applyFont="1" applyFill="1" applyBorder="1" applyAlignment="1" applyProtection="1">
      <alignment horizontal="center" vertical="center" wrapText="1"/>
      <protection/>
    </xf>
    <xf numFmtId="0" fontId="29" fillId="0" borderId="2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28"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0" xfId="0" applyFont="1" applyBorder="1" applyAlignment="1">
      <alignment horizontal="center" vertical="center" wrapText="1"/>
    </xf>
    <xf numFmtId="0" fontId="31" fillId="25" borderId="0" xfId="0" applyFont="1" applyFill="1" applyAlignment="1">
      <alignment horizontal="center" vertical="center"/>
    </xf>
    <xf numFmtId="0" fontId="28" fillId="0" borderId="22" xfId="0" applyFont="1" applyFill="1" applyBorder="1" applyAlignment="1">
      <alignment horizontal="left" vertical="center"/>
    </xf>
    <xf numFmtId="0" fontId="29" fillId="25" borderId="10" xfId="0" applyNumberFormat="1" applyFont="1" applyFill="1" applyBorder="1" applyAlignment="1" applyProtection="1">
      <alignment horizontal="center" vertical="center" wrapText="1"/>
      <protection/>
    </xf>
    <xf numFmtId="0" fontId="29" fillId="25" borderId="10"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29" fillId="24" borderId="10" xfId="0" applyFont="1" applyFill="1" applyBorder="1" applyAlignment="1">
      <alignment horizontal="center" vertical="center" shrinkToFit="1"/>
    </xf>
    <xf numFmtId="0" fontId="23" fillId="0" borderId="0" xfId="0" applyFont="1" applyAlignment="1">
      <alignment horizontal="center" vertical="center"/>
    </xf>
    <xf numFmtId="0" fontId="29" fillId="0" borderId="0" xfId="0" applyFont="1" applyBorder="1" applyAlignment="1">
      <alignment horizontal="left" vertical="center" wrapText="1" shrinkToFit="1"/>
    </xf>
    <xf numFmtId="198" fontId="28" fillId="25" borderId="10" xfId="42" applyNumberFormat="1" applyFont="1" applyFill="1" applyBorder="1" applyAlignment="1" quotePrefix="1">
      <alignment horizontal="left" vertical="center"/>
      <protection/>
    </xf>
    <xf numFmtId="49" fontId="28" fillId="25" borderId="10" xfId="42" applyNumberFormat="1" applyFont="1" applyFill="1" applyBorder="1" applyAlignment="1">
      <alignment horizontal="center" vertical="center"/>
      <protection/>
    </xf>
    <xf numFmtId="4" fontId="29" fillId="0" borderId="18" xfId="0" applyFont="1" applyBorder="1" applyAlignment="1">
      <alignment horizontal="right" vertical="center" shrinkToFit="1"/>
    </xf>
    <xf numFmtId="0" fontId="28" fillId="25" borderId="29" xfId="0" applyFont="1" applyFill="1" applyBorder="1" applyAlignment="1">
      <alignment horizontal="left" vertical="center" shrinkToFit="1"/>
    </xf>
    <xf numFmtId="49" fontId="28" fillId="25" borderId="10" xfId="42" applyNumberFormat="1" applyFont="1" applyFill="1" applyBorder="1" applyAlignment="1">
      <alignment horizontal="center" vertical="center"/>
      <protection/>
    </xf>
    <xf numFmtId="198" fontId="28" fillId="25" borderId="10" xfId="42" applyNumberFormat="1" applyFont="1" applyFill="1" applyBorder="1" applyAlignment="1" quotePrefix="1">
      <alignment horizontal="left" vertical="center"/>
      <protection/>
    </xf>
    <xf numFmtId="198" fontId="28" fillId="25" borderId="10" xfId="42" applyNumberFormat="1" applyFont="1" applyFill="1" applyBorder="1" applyAlignment="1">
      <alignment horizontal="left" vertical="center"/>
      <protection/>
    </xf>
    <xf numFmtId="4" fontId="29" fillId="0" borderId="18" xfId="0" applyFont="1" applyBorder="1" applyAlignment="1">
      <alignment horizontal="right" vertical="center"/>
    </xf>
    <xf numFmtId="198" fontId="28" fillId="25" borderId="10" xfId="42" applyNumberFormat="1" applyFont="1" applyFill="1" applyBorder="1" applyAlignment="1">
      <alignment horizontal="right" vertical="center"/>
      <protection/>
    </xf>
    <xf numFmtId="198" fontId="28" fillId="25" borderId="10" xfId="42" applyNumberFormat="1" applyFont="1" applyFill="1" applyBorder="1" applyAlignment="1">
      <alignment horizontal="center" vertical="center"/>
      <protection/>
    </xf>
    <xf numFmtId="198" fontId="43" fillId="25" borderId="10" xfId="42" applyNumberFormat="1" applyFont="1" applyFill="1" applyBorder="1" applyAlignment="1" quotePrefix="1">
      <alignment horizontal="center" vertical="center"/>
      <protection/>
    </xf>
    <xf numFmtId="198" fontId="28" fillId="25" borderId="10" xfId="42" applyNumberFormat="1" applyFont="1" applyFill="1" applyBorder="1" applyAlignment="1">
      <alignment horizontal="right" vertical="center"/>
      <protection/>
    </xf>
    <xf numFmtId="0" fontId="28" fillId="25" borderId="10" xfId="42" applyFont="1" applyFill="1" applyBorder="1" applyAlignment="1">
      <alignment horizontal="left" vertical="center"/>
      <protection/>
    </xf>
    <xf numFmtId="0" fontId="29" fillId="0" borderId="18" xfId="0" applyFont="1" applyBorder="1" applyAlignment="1">
      <alignment horizontal="right" vertical="center"/>
    </xf>
    <xf numFmtId="0" fontId="29" fillId="24" borderId="10" xfId="0" applyFont="1" applyFill="1" applyBorder="1" applyAlignment="1">
      <alignment horizontal="left" vertical="center"/>
    </xf>
    <xf numFmtId="0" fontId="29" fillId="24" borderId="10" xfId="0" applyFont="1" applyFill="1" applyBorder="1" applyAlignment="1">
      <alignment horizontal="center" vertical="center"/>
    </xf>
    <xf numFmtId="0" fontId="29" fillId="0" borderId="18" xfId="0" applyFont="1" applyBorder="1" applyAlignment="1">
      <alignment horizontal="right" vertical="center" shrinkToFit="1"/>
    </xf>
    <xf numFmtId="0" fontId="32" fillId="24" borderId="10" xfId="0" applyFont="1" applyFill="1" applyBorder="1" applyAlignment="1">
      <alignment horizontal="center" vertical="center"/>
    </xf>
    <xf numFmtId="0" fontId="29" fillId="24" borderId="10" xfId="0" applyFont="1" applyFill="1" applyBorder="1" applyAlignment="1">
      <alignment vertical="center"/>
    </xf>
    <xf numFmtId="0" fontId="29" fillId="0" borderId="0" xfId="40" applyFont="1" applyAlignment="1">
      <alignment vertical="center"/>
      <protection/>
    </xf>
    <xf numFmtId="0" fontId="35" fillId="0" borderId="0" xfId="40" applyFont="1" applyAlignment="1">
      <alignment vertical="center"/>
      <protection/>
    </xf>
    <xf numFmtId="0" fontId="29" fillId="0" borderId="12" xfId="0" applyNumberFormat="1" applyFont="1" applyFill="1" applyBorder="1" applyAlignment="1" applyProtection="1">
      <alignment horizontal="right" vertical="center"/>
      <protection/>
    </xf>
    <xf numFmtId="0" fontId="29" fillId="0" borderId="10" xfId="40" applyFont="1" applyFill="1" applyBorder="1" applyAlignment="1">
      <alignment horizontal="center" vertical="center" shrinkToFit="1"/>
      <protection/>
    </xf>
    <xf numFmtId="0" fontId="29" fillId="0" borderId="10" xfId="40" applyFont="1" applyFill="1" applyBorder="1" applyAlignment="1">
      <alignment horizontal="center" vertical="center" wrapText="1" shrinkToFit="1"/>
      <protection/>
    </xf>
    <xf numFmtId="0" fontId="29" fillId="0" borderId="10" xfId="40" applyFont="1" applyFill="1" applyBorder="1" applyAlignment="1">
      <alignment horizontal="left" vertical="center" shrinkToFit="1"/>
      <protection/>
    </xf>
    <xf numFmtId="4" fontId="29" fillId="0" borderId="18" xfId="0" applyFont="1" applyBorder="1" applyAlignment="1">
      <alignment horizontal="right" vertical="center" shrinkToFit="1"/>
    </xf>
    <xf numFmtId="0" fontId="29" fillId="0" borderId="18" xfId="0" applyFont="1" applyBorder="1" applyAlignment="1">
      <alignment horizontal="center" vertical="center" shrinkToFit="1"/>
    </xf>
    <xf numFmtId="0" fontId="29" fillId="0" borderId="18" xfId="0" applyFont="1" applyBorder="1" applyAlignment="1">
      <alignment horizontal="right" vertical="center" shrinkToFi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75" zoomScaleNormal="75" zoomScalePageLayoutView="0" workbookViewId="0" topLeftCell="A1">
      <selection activeCell="F15" sqref="F15:F22"/>
    </sheetView>
  </sheetViews>
  <sheetFormatPr defaultColWidth="9.00390625" defaultRowHeight="14.25"/>
  <cols>
    <col min="1" max="1" width="25.00390625" style="1" customWidth="1"/>
    <col min="2" max="2" width="6.50390625" style="1" customWidth="1"/>
    <col min="3" max="3" width="11.50390625" style="1" customWidth="1"/>
    <col min="4" max="4" width="29.125" style="1" customWidth="1"/>
    <col min="5" max="5" width="7.625" style="1" customWidth="1"/>
    <col min="6" max="6" width="11.625" style="1" customWidth="1"/>
    <col min="7" max="16384" width="9.00390625" style="1" customWidth="1"/>
  </cols>
  <sheetData>
    <row r="1" spans="1:5" s="3" customFormat="1" ht="15" customHeight="1">
      <c r="A1" s="14"/>
      <c r="B1" s="2"/>
      <c r="E1" s="2"/>
    </row>
    <row r="2" spans="1:6" ht="22.5" customHeight="1">
      <c r="A2" s="441" t="s">
        <v>61</v>
      </c>
      <c r="B2" s="442"/>
      <c r="C2" s="442"/>
      <c r="D2" s="442"/>
      <c r="E2" s="442"/>
      <c r="F2" s="442"/>
    </row>
    <row r="3" spans="1:6" ht="18" customHeight="1">
      <c r="A3" s="62"/>
      <c r="B3" s="62"/>
      <c r="C3" s="62"/>
      <c r="D3" s="62"/>
      <c r="E3" s="443" t="s">
        <v>183</v>
      </c>
      <c r="F3" s="443"/>
    </row>
    <row r="4" spans="1:6" ht="21" customHeight="1">
      <c r="A4" s="63" t="s">
        <v>415</v>
      </c>
      <c r="B4" s="63"/>
      <c r="C4" s="63"/>
      <c r="D4" s="63"/>
      <c r="E4" s="444" t="s">
        <v>416</v>
      </c>
      <c r="F4" s="444"/>
    </row>
    <row r="5" spans="1:7" s="25" customFormat="1" ht="18" customHeight="1">
      <c r="A5" s="446" t="s">
        <v>418</v>
      </c>
      <c r="B5" s="446"/>
      <c r="C5" s="446"/>
      <c r="D5" s="446" t="s">
        <v>419</v>
      </c>
      <c r="E5" s="446"/>
      <c r="F5" s="446"/>
      <c r="G5" s="24"/>
    </row>
    <row r="6" spans="1:7" s="25" customFormat="1" ht="18" customHeight="1">
      <c r="A6" s="86" t="s">
        <v>420</v>
      </c>
      <c r="B6" s="86" t="s">
        <v>35</v>
      </c>
      <c r="C6" s="87" t="s">
        <v>421</v>
      </c>
      <c r="D6" s="86" t="s">
        <v>420</v>
      </c>
      <c r="E6" s="87" t="s">
        <v>422</v>
      </c>
      <c r="F6" s="87" t="s">
        <v>421</v>
      </c>
      <c r="G6" s="24"/>
    </row>
    <row r="7" spans="1:7" s="25" customFormat="1" ht="18" customHeight="1">
      <c r="A7" s="86" t="s">
        <v>423</v>
      </c>
      <c r="B7" s="88"/>
      <c r="C7" s="88" t="s">
        <v>424</v>
      </c>
      <c r="D7" s="86" t="s">
        <v>423</v>
      </c>
      <c r="E7" s="86"/>
      <c r="F7" s="88" t="s">
        <v>425</v>
      </c>
      <c r="G7" s="24"/>
    </row>
    <row r="8" spans="1:7" s="25" customFormat="1" ht="18" customHeight="1">
      <c r="A8" s="591" t="s">
        <v>442</v>
      </c>
      <c r="B8" s="592" t="s">
        <v>443</v>
      </c>
      <c r="C8" s="593">
        <f>2072633.09+4267137.82</f>
        <v>6339770.91</v>
      </c>
      <c r="D8" s="594" t="s">
        <v>82</v>
      </c>
      <c r="E8" s="595" t="s">
        <v>444</v>
      </c>
      <c r="F8" s="596"/>
      <c r="G8" s="24"/>
    </row>
    <row r="9" spans="1:7" s="25" customFormat="1" ht="18" customHeight="1">
      <c r="A9" s="597" t="s">
        <v>445</v>
      </c>
      <c r="B9" s="595" t="s">
        <v>446</v>
      </c>
      <c r="C9" s="593">
        <v>200000</v>
      </c>
      <c r="D9" s="594" t="s">
        <v>83</v>
      </c>
      <c r="E9" s="595" t="s">
        <v>447</v>
      </c>
      <c r="F9" s="596"/>
      <c r="G9" s="24"/>
    </row>
    <row r="10" spans="1:7" s="25" customFormat="1" ht="18" customHeight="1">
      <c r="A10" s="596" t="s">
        <v>448</v>
      </c>
      <c r="B10" s="595" t="s">
        <v>449</v>
      </c>
      <c r="C10" s="598">
        <v>0</v>
      </c>
      <c r="D10" s="594" t="s">
        <v>84</v>
      </c>
      <c r="E10" s="595" t="s">
        <v>109</v>
      </c>
      <c r="F10" s="596"/>
      <c r="G10" s="24"/>
    </row>
    <row r="11" spans="1:7" s="25" customFormat="1" ht="18" customHeight="1">
      <c r="A11" s="596" t="s">
        <v>450</v>
      </c>
      <c r="B11" s="595" t="s">
        <v>13</v>
      </c>
      <c r="C11" s="598">
        <v>0</v>
      </c>
      <c r="D11" s="594" t="s">
        <v>85</v>
      </c>
      <c r="E11" s="595" t="s">
        <v>110</v>
      </c>
      <c r="F11" s="596"/>
      <c r="G11" s="24"/>
    </row>
    <row r="12" spans="1:7" s="25" customFormat="1" ht="18" customHeight="1">
      <c r="A12" s="596" t="s">
        <v>451</v>
      </c>
      <c r="B12" s="595" t="s">
        <v>14</v>
      </c>
      <c r="C12" s="598">
        <v>0</v>
      </c>
      <c r="D12" s="594" t="s">
        <v>86</v>
      </c>
      <c r="E12" s="595" t="s">
        <v>111</v>
      </c>
      <c r="F12" s="596"/>
      <c r="G12" s="24"/>
    </row>
    <row r="13" spans="1:7" s="25" customFormat="1" ht="18" customHeight="1">
      <c r="A13" s="596" t="s">
        <v>452</v>
      </c>
      <c r="B13" s="595" t="s">
        <v>15</v>
      </c>
      <c r="C13" s="598">
        <v>0</v>
      </c>
      <c r="D13" s="594" t="s">
        <v>87</v>
      </c>
      <c r="E13" s="595" t="s">
        <v>112</v>
      </c>
      <c r="F13" s="596"/>
      <c r="G13" s="24"/>
    </row>
    <row r="14" spans="1:7" s="25" customFormat="1" ht="18" customHeight="1">
      <c r="A14" s="596" t="s">
        <v>453</v>
      </c>
      <c r="B14" s="595" t="s">
        <v>16</v>
      </c>
      <c r="C14" s="598">
        <f>197000+459000</f>
        <v>656000</v>
      </c>
      <c r="D14" s="594" t="s">
        <v>90</v>
      </c>
      <c r="E14" s="595" t="s">
        <v>113</v>
      </c>
      <c r="F14" s="596"/>
      <c r="G14" s="24"/>
    </row>
    <row r="15" spans="1:7" s="25" customFormat="1" ht="18" customHeight="1">
      <c r="A15" s="596"/>
      <c r="B15" s="595" t="s">
        <v>17</v>
      </c>
      <c r="C15" s="599"/>
      <c r="D15" s="594" t="s">
        <v>91</v>
      </c>
      <c r="E15" s="595" t="s">
        <v>114</v>
      </c>
      <c r="F15" s="598">
        <f>16754.4+81369.4</f>
        <v>98123.79999999999</v>
      </c>
      <c r="G15" s="24"/>
    </row>
    <row r="16" spans="1:7" s="25" customFormat="1" ht="18" customHeight="1">
      <c r="A16" s="596"/>
      <c r="B16" s="595" t="s">
        <v>18</v>
      </c>
      <c r="C16" s="599"/>
      <c r="D16" s="594" t="s">
        <v>92</v>
      </c>
      <c r="E16" s="595" t="s">
        <v>115</v>
      </c>
      <c r="F16" s="598">
        <f>132206.82+108170.35</f>
        <v>240377.17</v>
      </c>
      <c r="G16" s="24"/>
    </row>
    <row r="17" spans="1:7" s="25" customFormat="1" ht="18" customHeight="1">
      <c r="A17" s="596"/>
      <c r="B17" s="595" t="s">
        <v>19</v>
      </c>
      <c r="C17" s="599"/>
      <c r="D17" s="594" t="s">
        <v>93</v>
      </c>
      <c r="E17" s="595" t="s">
        <v>116</v>
      </c>
      <c r="F17" s="598">
        <v>500000</v>
      </c>
      <c r="G17" s="24"/>
    </row>
    <row r="18" spans="1:7" s="25" customFormat="1" ht="18" customHeight="1">
      <c r="A18" s="596"/>
      <c r="B18" s="595" t="s">
        <v>39</v>
      </c>
      <c r="C18" s="599"/>
      <c r="D18" s="594" t="s">
        <v>94</v>
      </c>
      <c r="E18" s="595" t="s">
        <v>117</v>
      </c>
      <c r="F18" s="598">
        <v>2120671.87</v>
      </c>
      <c r="G18" s="24"/>
    </row>
    <row r="19" spans="1:7" s="25" customFormat="1" ht="18" customHeight="1">
      <c r="A19" s="596"/>
      <c r="B19" s="595" t="s">
        <v>40</v>
      </c>
      <c r="C19" s="599"/>
      <c r="D19" s="594" t="s">
        <v>95</v>
      </c>
      <c r="E19" s="595" t="s">
        <v>118</v>
      </c>
      <c r="F19" s="598">
        <v>0</v>
      </c>
      <c r="G19" s="24"/>
    </row>
    <row r="20" spans="1:7" s="25" customFormat="1" ht="18" customHeight="1">
      <c r="A20" s="596"/>
      <c r="B20" s="595" t="s">
        <v>41</v>
      </c>
      <c r="C20" s="599"/>
      <c r="D20" s="594" t="s">
        <v>96</v>
      </c>
      <c r="E20" s="595" t="s">
        <v>119</v>
      </c>
      <c r="F20" s="598">
        <v>0</v>
      </c>
      <c r="G20" s="24"/>
    </row>
    <row r="21" spans="1:7" s="25" customFormat="1" ht="18" customHeight="1">
      <c r="A21" s="596"/>
      <c r="B21" s="595" t="s">
        <v>42</v>
      </c>
      <c r="C21" s="599"/>
      <c r="D21" s="594" t="s">
        <v>97</v>
      </c>
      <c r="E21" s="595" t="s">
        <v>120</v>
      </c>
      <c r="F21" s="598">
        <v>300000</v>
      </c>
      <c r="G21" s="24"/>
    </row>
    <row r="22" spans="1:7" s="25" customFormat="1" ht="18" customHeight="1">
      <c r="A22" s="596"/>
      <c r="B22" s="595" t="s">
        <v>43</v>
      </c>
      <c r="C22" s="599"/>
      <c r="D22" s="594" t="s">
        <v>98</v>
      </c>
      <c r="E22" s="595" t="s">
        <v>121</v>
      </c>
      <c r="F22" s="598">
        <v>5437843.36</v>
      </c>
      <c r="G22" s="24"/>
    </row>
    <row r="23" spans="1:7" s="25" customFormat="1" ht="18" customHeight="1">
      <c r="A23" s="596"/>
      <c r="B23" s="595" t="s">
        <v>44</v>
      </c>
      <c r="C23" s="599"/>
      <c r="D23" s="594" t="s">
        <v>99</v>
      </c>
      <c r="E23" s="595" t="s">
        <v>122</v>
      </c>
      <c r="F23" s="598">
        <v>0</v>
      </c>
      <c r="G23" s="24"/>
    </row>
    <row r="24" spans="1:7" s="25" customFormat="1" ht="18" customHeight="1">
      <c r="A24" s="596"/>
      <c r="B24" s="595" t="s">
        <v>45</v>
      </c>
      <c r="C24" s="599"/>
      <c r="D24" s="594" t="s">
        <v>100</v>
      </c>
      <c r="E24" s="595" t="s">
        <v>123</v>
      </c>
      <c r="F24" s="598">
        <v>0</v>
      </c>
      <c r="G24" s="24"/>
    </row>
    <row r="25" spans="1:7" s="25" customFormat="1" ht="18" customHeight="1">
      <c r="A25" s="596"/>
      <c r="B25" s="595" t="s">
        <v>46</v>
      </c>
      <c r="C25" s="599"/>
      <c r="D25" s="594" t="s">
        <v>101</v>
      </c>
      <c r="E25" s="595" t="s">
        <v>124</v>
      </c>
      <c r="F25" s="598">
        <v>0</v>
      </c>
      <c r="G25" s="24"/>
    </row>
    <row r="26" spans="1:7" s="25" customFormat="1" ht="18" customHeight="1">
      <c r="A26" s="596"/>
      <c r="B26" s="595" t="s">
        <v>47</v>
      </c>
      <c r="C26" s="599"/>
      <c r="D26" s="594" t="s">
        <v>102</v>
      </c>
      <c r="E26" s="595" t="s">
        <v>125</v>
      </c>
      <c r="F26" s="598">
        <v>0</v>
      </c>
      <c r="G26" s="24"/>
    </row>
    <row r="27" spans="1:7" s="25" customFormat="1" ht="18" customHeight="1">
      <c r="A27" s="596"/>
      <c r="B27" s="595" t="s">
        <v>48</v>
      </c>
      <c r="C27" s="599"/>
      <c r="D27" s="594" t="s">
        <v>103</v>
      </c>
      <c r="E27" s="595" t="s">
        <v>126</v>
      </c>
      <c r="F27" s="598">
        <v>0</v>
      </c>
      <c r="G27" s="24"/>
    </row>
    <row r="28" spans="1:7" s="25" customFormat="1" ht="18" customHeight="1">
      <c r="A28" s="596"/>
      <c r="B28" s="595" t="s">
        <v>49</v>
      </c>
      <c r="C28" s="599"/>
      <c r="D28" s="594" t="s">
        <v>104</v>
      </c>
      <c r="E28" s="595" t="s">
        <v>127</v>
      </c>
      <c r="F28" s="598">
        <v>0</v>
      </c>
      <c r="G28" s="24"/>
    </row>
    <row r="29" spans="1:7" s="25" customFormat="1" ht="18" customHeight="1">
      <c r="A29" s="596"/>
      <c r="B29" s="595" t="s">
        <v>50</v>
      </c>
      <c r="C29" s="599"/>
      <c r="D29" s="594" t="s">
        <v>105</v>
      </c>
      <c r="E29" s="595" t="s">
        <v>128</v>
      </c>
      <c r="F29" s="598">
        <v>0</v>
      </c>
      <c r="G29" s="24"/>
    </row>
    <row r="30" spans="1:7" s="25" customFormat="1" ht="18" customHeight="1">
      <c r="A30" s="600"/>
      <c r="B30" s="595" t="s">
        <v>51</v>
      </c>
      <c r="C30" s="597"/>
      <c r="D30" s="594" t="s">
        <v>106</v>
      </c>
      <c r="E30" s="595" t="s">
        <v>129</v>
      </c>
      <c r="F30" s="598">
        <v>0</v>
      </c>
      <c r="G30" s="24"/>
    </row>
    <row r="31" spans="1:7" s="25" customFormat="1" ht="18" customHeight="1">
      <c r="A31" s="601" t="s">
        <v>20</v>
      </c>
      <c r="B31" s="592" t="s">
        <v>52</v>
      </c>
      <c r="C31" s="602">
        <v>6995770.91</v>
      </c>
      <c r="D31" s="601" t="s">
        <v>28</v>
      </c>
      <c r="E31" s="592" t="s">
        <v>130</v>
      </c>
      <c r="F31" s="598">
        <v>8697016.2</v>
      </c>
      <c r="G31" s="24"/>
    </row>
    <row r="32" spans="1:7" s="25" customFormat="1" ht="18" customHeight="1">
      <c r="A32" s="597" t="s">
        <v>454</v>
      </c>
      <c r="B32" s="595" t="s">
        <v>54</v>
      </c>
      <c r="C32" s="599"/>
      <c r="D32" s="597" t="s">
        <v>455</v>
      </c>
      <c r="E32" s="595" t="s">
        <v>131</v>
      </c>
      <c r="F32" s="598">
        <v>0</v>
      </c>
      <c r="G32" s="24"/>
    </row>
    <row r="33" spans="1:7" s="25" customFormat="1" ht="18" customHeight="1">
      <c r="A33" s="597" t="s">
        <v>456</v>
      </c>
      <c r="B33" s="595" t="s">
        <v>56</v>
      </c>
      <c r="C33" s="598">
        <v>4794806.81</v>
      </c>
      <c r="D33" s="597" t="s">
        <v>457</v>
      </c>
      <c r="E33" s="595" t="s">
        <v>132</v>
      </c>
      <c r="F33" s="598">
        <v>0</v>
      </c>
      <c r="G33" s="24"/>
    </row>
    <row r="34" spans="1:7" s="25" customFormat="1" ht="18" customHeight="1">
      <c r="A34" s="597" t="s">
        <v>458</v>
      </c>
      <c r="B34" s="595" t="s">
        <v>57</v>
      </c>
      <c r="C34" s="598">
        <v>4794806.81</v>
      </c>
      <c r="D34" s="597" t="s">
        <v>459</v>
      </c>
      <c r="E34" s="595" t="s">
        <v>133</v>
      </c>
      <c r="F34" s="598">
        <v>0</v>
      </c>
      <c r="G34" s="24"/>
    </row>
    <row r="35" spans="1:7" s="25" customFormat="1" ht="18" customHeight="1">
      <c r="A35" s="603"/>
      <c r="B35" s="595" t="s">
        <v>58</v>
      </c>
      <c r="C35" s="599"/>
      <c r="D35" s="597" t="s">
        <v>460</v>
      </c>
      <c r="E35" s="595" t="s">
        <v>134</v>
      </c>
      <c r="F35" s="598">
        <v>3093561.52</v>
      </c>
      <c r="G35" s="24"/>
    </row>
    <row r="36" spans="1:7" s="25" customFormat="1" ht="18" customHeight="1">
      <c r="A36" s="597"/>
      <c r="B36" s="595" t="s">
        <v>59</v>
      </c>
      <c r="C36" s="599"/>
      <c r="D36" s="597" t="s">
        <v>458</v>
      </c>
      <c r="E36" s="595" t="s">
        <v>135</v>
      </c>
      <c r="F36" s="598">
        <v>3093561.52</v>
      </c>
      <c r="G36" s="24"/>
    </row>
    <row r="37" spans="1:7" s="25" customFormat="1" ht="18" customHeight="1">
      <c r="A37" s="603"/>
      <c r="B37" s="595" t="s">
        <v>107</v>
      </c>
      <c r="C37" s="599"/>
      <c r="D37" s="597"/>
      <c r="E37" s="595" t="s">
        <v>136</v>
      </c>
      <c r="F37" s="604" t="s">
        <v>4</v>
      </c>
      <c r="G37" s="24"/>
    </row>
    <row r="38" spans="1:7" s="27" customFormat="1" ht="18" customHeight="1">
      <c r="A38" s="91" t="s">
        <v>184</v>
      </c>
      <c r="B38" s="88" t="s">
        <v>108</v>
      </c>
      <c r="C38" s="90">
        <v>11790577.72</v>
      </c>
      <c r="D38" s="91" t="s">
        <v>184</v>
      </c>
      <c r="E38" s="88" t="s">
        <v>137</v>
      </c>
      <c r="F38" s="90">
        <v>11790577.72</v>
      </c>
      <c r="G38" s="26"/>
    </row>
    <row r="39" spans="1:6" ht="26.25" customHeight="1">
      <c r="A39" s="445" t="s">
        <v>185</v>
      </c>
      <c r="B39" s="445"/>
      <c r="C39" s="445"/>
      <c r="D39" s="445"/>
      <c r="E39" s="445"/>
      <c r="F39" s="445"/>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19.5" customHeight="1"/>
    <row r="264" ht="19.5" customHeight="1"/>
    <row r="265" ht="19.5" customHeight="1"/>
    <row r="266" ht="19.5" customHeight="1"/>
  </sheetData>
  <sheetProtection/>
  <mergeCells count="6">
    <mergeCell ref="A2:F2"/>
    <mergeCell ref="E3:F3"/>
    <mergeCell ref="E4:F4"/>
    <mergeCell ref="A39:F39"/>
    <mergeCell ref="A5:C5"/>
    <mergeCell ref="D5:F5"/>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3"/>
  <sheetViews>
    <sheetView zoomScale="75" zoomScaleNormal="75" zoomScalePageLayoutView="0" workbookViewId="0" topLeftCell="A1">
      <selection activeCell="P20" sqref="P20"/>
    </sheetView>
  </sheetViews>
  <sheetFormatPr defaultColWidth="9.00390625" defaultRowHeight="14.25"/>
  <cols>
    <col min="1" max="2" width="4.875" style="1" customWidth="1"/>
    <col min="3" max="3" width="3.875" style="1" customWidth="1"/>
    <col min="4" max="4" width="10.00390625" style="1" customWidth="1"/>
    <col min="5" max="11" width="11.875" style="1" customWidth="1"/>
    <col min="12" max="16384" width="9.00390625" style="1" customWidth="1"/>
  </cols>
  <sheetData>
    <row r="1" spans="1:3" ht="15" customHeight="1">
      <c r="A1" s="460"/>
      <c r="B1" s="460"/>
      <c r="C1" s="460"/>
    </row>
    <row r="2" spans="1:11" ht="29.25" customHeight="1">
      <c r="A2" s="455" t="s">
        <v>62</v>
      </c>
      <c r="B2" s="456"/>
      <c r="C2" s="456"/>
      <c r="D2" s="456"/>
      <c r="E2" s="456"/>
      <c r="F2" s="456"/>
      <c r="G2" s="456"/>
      <c r="H2" s="456"/>
      <c r="I2" s="456"/>
      <c r="J2" s="456"/>
      <c r="K2" s="456"/>
    </row>
    <row r="3" spans="1:11" ht="18" customHeight="1">
      <c r="A3" s="22"/>
      <c r="B3" s="22"/>
      <c r="C3" s="22"/>
      <c r="D3" s="22"/>
      <c r="E3" s="22"/>
      <c r="F3" s="22"/>
      <c r="G3" s="22"/>
      <c r="H3" s="22"/>
      <c r="I3" s="22"/>
      <c r="J3" s="22"/>
      <c r="K3" s="28" t="s">
        <v>139</v>
      </c>
    </row>
    <row r="4" spans="1:11" ht="18" customHeight="1">
      <c r="A4" s="457" t="s">
        <v>429</v>
      </c>
      <c r="B4" s="457"/>
      <c r="C4" s="457"/>
      <c r="D4" s="457"/>
      <c r="E4" s="22"/>
      <c r="F4" s="22"/>
      <c r="G4" s="22"/>
      <c r="H4" s="29"/>
      <c r="I4" s="22"/>
      <c r="J4" s="22"/>
      <c r="K4" s="28" t="s">
        <v>417</v>
      </c>
    </row>
    <row r="5" spans="1:11" ht="24" customHeight="1">
      <c r="A5" s="458" t="s">
        <v>0</v>
      </c>
      <c r="B5" s="458" t="s">
        <v>4</v>
      </c>
      <c r="C5" s="458" t="s">
        <v>4</v>
      </c>
      <c r="D5" s="458" t="s">
        <v>4</v>
      </c>
      <c r="E5" s="459" t="s">
        <v>20</v>
      </c>
      <c r="F5" s="459" t="s">
        <v>21</v>
      </c>
      <c r="G5" s="459" t="s">
        <v>22</v>
      </c>
      <c r="H5" s="452" t="s">
        <v>23</v>
      </c>
      <c r="I5" s="459" t="s">
        <v>24</v>
      </c>
      <c r="J5" s="459" t="s">
        <v>25</v>
      </c>
      <c r="K5" s="452" t="s">
        <v>26</v>
      </c>
    </row>
    <row r="6" spans="1:11" ht="47.25" customHeight="1">
      <c r="A6" s="459" t="s">
        <v>5</v>
      </c>
      <c r="B6" s="459" t="s">
        <v>4</v>
      </c>
      <c r="C6" s="459" t="s">
        <v>4</v>
      </c>
      <c r="D6" s="102" t="s">
        <v>27</v>
      </c>
      <c r="E6" s="459" t="s">
        <v>4</v>
      </c>
      <c r="F6" s="459" t="s">
        <v>4</v>
      </c>
      <c r="G6" s="459" t="s">
        <v>4</v>
      </c>
      <c r="H6" s="453"/>
      <c r="I6" s="459" t="s">
        <v>4</v>
      </c>
      <c r="J6" s="459" t="s">
        <v>4</v>
      </c>
      <c r="K6" s="453"/>
    </row>
    <row r="7" spans="1:11" ht="18" customHeight="1">
      <c r="A7" s="458" t="s">
        <v>1</v>
      </c>
      <c r="B7" s="458" t="s">
        <v>2</v>
      </c>
      <c r="C7" s="458" t="s">
        <v>3</v>
      </c>
      <c r="D7" s="100" t="s">
        <v>9</v>
      </c>
      <c r="E7" s="101" t="s">
        <v>10</v>
      </c>
      <c r="F7" s="101" t="s">
        <v>11</v>
      </c>
      <c r="G7" s="101" t="s">
        <v>12</v>
      </c>
      <c r="H7" s="101" t="s">
        <v>13</v>
      </c>
      <c r="I7" s="101" t="s">
        <v>15</v>
      </c>
      <c r="J7" s="101" t="s">
        <v>16</v>
      </c>
      <c r="K7" s="101" t="s">
        <v>17</v>
      </c>
    </row>
    <row r="8" spans="1:11" ht="18" customHeight="1">
      <c r="A8" s="458" t="s">
        <v>4</v>
      </c>
      <c r="B8" s="458" t="s">
        <v>4</v>
      </c>
      <c r="C8" s="458" t="s">
        <v>4</v>
      </c>
      <c r="D8" s="100" t="s">
        <v>6</v>
      </c>
      <c r="E8" s="89">
        <f>F8+K8</f>
        <v>6995770.91</v>
      </c>
      <c r="F8" s="89">
        <f>F9+F13+F17+F20+F23</f>
        <v>6339770.91</v>
      </c>
      <c r="G8" s="89">
        <v>0</v>
      </c>
      <c r="H8" s="89">
        <v>0</v>
      </c>
      <c r="I8" s="89">
        <v>0</v>
      </c>
      <c r="J8" s="89">
        <v>0</v>
      </c>
      <c r="K8" s="114">
        <f>K9+K23+K22</f>
        <v>656000</v>
      </c>
    </row>
    <row r="9" spans="1:11" ht="18" customHeight="1">
      <c r="A9" s="447" t="s">
        <v>363</v>
      </c>
      <c r="B9" s="448" t="s">
        <v>4</v>
      </c>
      <c r="C9" s="448" t="s">
        <v>4</v>
      </c>
      <c r="D9" s="115" t="s">
        <v>364</v>
      </c>
      <c r="E9" s="89">
        <f>F9+K9</f>
        <v>98123.8</v>
      </c>
      <c r="F9" s="89">
        <f>F10</f>
        <v>88123.8</v>
      </c>
      <c r="G9" s="89">
        <v>0</v>
      </c>
      <c r="H9" s="89">
        <v>0</v>
      </c>
      <c r="I9" s="89">
        <v>0</v>
      </c>
      <c r="J9" s="89">
        <v>0</v>
      </c>
      <c r="K9" s="114">
        <v>10000</v>
      </c>
    </row>
    <row r="10" spans="1:11" ht="18" customHeight="1">
      <c r="A10" s="447" t="s">
        <v>365</v>
      </c>
      <c r="B10" s="448" t="s">
        <v>4</v>
      </c>
      <c r="C10" s="448" t="s">
        <v>4</v>
      </c>
      <c r="D10" s="115" t="s">
        <v>366</v>
      </c>
      <c r="E10" s="89">
        <f aca="true" t="shared" si="0" ref="E10:E29">F10+K10</f>
        <v>98123.8</v>
      </c>
      <c r="F10" s="89">
        <f>F11+F12</f>
        <v>88123.8</v>
      </c>
      <c r="G10" s="89">
        <v>0</v>
      </c>
      <c r="H10" s="89">
        <v>0</v>
      </c>
      <c r="I10" s="89">
        <v>0</v>
      </c>
      <c r="J10" s="89">
        <v>0</v>
      </c>
      <c r="K10" s="114">
        <v>10000</v>
      </c>
    </row>
    <row r="11" spans="1:11" ht="18" customHeight="1">
      <c r="A11" s="447" t="s">
        <v>367</v>
      </c>
      <c r="B11" s="448" t="s">
        <v>4</v>
      </c>
      <c r="C11" s="448" t="s">
        <v>4</v>
      </c>
      <c r="D11" s="115" t="s">
        <v>368</v>
      </c>
      <c r="E11" s="89">
        <f t="shared" si="0"/>
        <v>56083</v>
      </c>
      <c r="F11" s="89">
        <v>46083</v>
      </c>
      <c r="G11" s="89">
        <v>0</v>
      </c>
      <c r="H11" s="89">
        <v>0</v>
      </c>
      <c r="I11" s="89">
        <v>0</v>
      </c>
      <c r="J11" s="89">
        <v>0</v>
      </c>
      <c r="K11" s="114">
        <v>10000</v>
      </c>
    </row>
    <row r="12" spans="1:11" ht="18" customHeight="1">
      <c r="A12" s="447" t="s">
        <v>369</v>
      </c>
      <c r="B12" s="448" t="s">
        <v>4</v>
      </c>
      <c r="C12" s="448" t="s">
        <v>4</v>
      </c>
      <c r="D12" s="115" t="s">
        <v>430</v>
      </c>
      <c r="E12" s="89">
        <f t="shared" si="0"/>
        <v>42040.8</v>
      </c>
      <c r="F12" s="89">
        <f>16754.4+25286.4</f>
        <v>42040.8</v>
      </c>
      <c r="G12" s="89">
        <v>0</v>
      </c>
      <c r="H12" s="89">
        <v>0</v>
      </c>
      <c r="I12" s="89">
        <v>0</v>
      </c>
      <c r="J12" s="89">
        <v>0</v>
      </c>
      <c r="K12" s="114">
        <v>0</v>
      </c>
    </row>
    <row r="13" spans="1:11" ht="18" customHeight="1">
      <c r="A13" s="447" t="s">
        <v>370</v>
      </c>
      <c r="B13" s="448" t="s">
        <v>4</v>
      </c>
      <c r="C13" s="448" t="s">
        <v>4</v>
      </c>
      <c r="D13" s="115" t="s">
        <v>371</v>
      </c>
      <c r="E13" s="89">
        <f t="shared" si="0"/>
        <v>240377.17</v>
      </c>
      <c r="F13" s="89">
        <f>F14</f>
        <v>240377.17</v>
      </c>
      <c r="G13" s="89">
        <v>0</v>
      </c>
      <c r="H13" s="89">
        <v>0</v>
      </c>
      <c r="I13" s="89">
        <v>0</v>
      </c>
      <c r="J13" s="89">
        <v>0</v>
      </c>
      <c r="K13" s="114">
        <v>0</v>
      </c>
    </row>
    <row r="14" spans="1:11" ht="18" customHeight="1">
      <c r="A14" s="447" t="s">
        <v>372</v>
      </c>
      <c r="B14" s="448" t="s">
        <v>4</v>
      </c>
      <c r="C14" s="448" t="s">
        <v>4</v>
      </c>
      <c r="D14" s="115" t="s">
        <v>373</v>
      </c>
      <c r="E14" s="89">
        <f t="shared" si="0"/>
        <v>240377.17</v>
      </c>
      <c r="F14" s="89">
        <f>F15+F16</f>
        <v>240377.17</v>
      </c>
      <c r="G14" s="89">
        <v>0</v>
      </c>
      <c r="H14" s="89">
        <v>0</v>
      </c>
      <c r="I14" s="89">
        <v>0</v>
      </c>
      <c r="J14" s="89">
        <v>0</v>
      </c>
      <c r="K14" s="114">
        <v>0</v>
      </c>
    </row>
    <row r="15" spans="1:11" ht="18" customHeight="1">
      <c r="A15" s="447" t="s">
        <v>374</v>
      </c>
      <c r="B15" s="448" t="s">
        <v>4</v>
      </c>
      <c r="C15" s="448" t="s">
        <v>4</v>
      </c>
      <c r="D15" s="115" t="s">
        <v>375</v>
      </c>
      <c r="E15" s="89">
        <f t="shared" si="0"/>
        <v>166780.17</v>
      </c>
      <c r="F15" s="89">
        <f>92408.82+74371.35</f>
        <v>166780.17</v>
      </c>
      <c r="G15" s="89">
        <v>0</v>
      </c>
      <c r="H15" s="89">
        <v>0</v>
      </c>
      <c r="I15" s="89">
        <v>0</v>
      </c>
      <c r="J15" s="89">
        <v>0</v>
      </c>
      <c r="K15" s="114">
        <v>0</v>
      </c>
    </row>
    <row r="16" spans="1:11" ht="18" customHeight="1">
      <c r="A16" s="447" t="s">
        <v>376</v>
      </c>
      <c r="B16" s="448" t="s">
        <v>4</v>
      </c>
      <c r="C16" s="448" t="s">
        <v>4</v>
      </c>
      <c r="D16" s="115" t="s">
        <v>377</v>
      </c>
      <c r="E16" s="89">
        <f t="shared" si="0"/>
        <v>73597</v>
      </c>
      <c r="F16" s="89">
        <f>39798+33799</f>
        <v>73597</v>
      </c>
      <c r="G16" s="89">
        <v>0</v>
      </c>
      <c r="H16" s="89">
        <v>0</v>
      </c>
      <c r="I16" s="89">
        <v>0</v>
      </c>
      <c r="J16" s="89">
        <v>0</v>
      </c>
      <c r="K16" s="114">
        <v>0</v>
      </c>
    </row>
    <row r="17" spans="1:11" ht="18" customHeight="1">
      <c r="A17" s="447" t="s">
        <v>378</v>
      </c>
      <c r="B17" s="448" t="s">
        <v>4</v>
      </c>
      <c r="C17" s="448" t="s">
        <v>4</v>
      </c>
      <c r="D17" s="115" t="s">
        <v>379</v>
      </c>
      <c r="E17" s="89">
        <f t="shared" si="0"/>
        <v>500000</v>
      </c>
      <c r="F17" s="89">
        <v>500000</v>
      </c>
      <c r="G17" s="89">
        <v>0</v>
      </c>
      <c r="H17" s="89">
        <v>0</v>
      </c>
      <c r="I17" s="89">
        <v>0</v>
      </c>
      <c r="J17" s="89">
        <v>0</v>
      </c>
      <c r="K17" s="114">
        <v>0</v>
      </c>
    </row>
    <row r="18" spans="1:11" ht="18" customHeight="1">
      <c r="A18" s="447" t="s">
        <v>380</v>
      </c>
      <c r="B18" s="448" t="s">
        <v>4</v>
      </c>
      <c r="C18" s="448" t="s">
        <v>4</v>
      </c>
      <c r="D18" s="115" t="s">
        <v>381</v>
      </c>
      <c r="E18" s="89">
        <f t="shared" si="0"/>
        <v>500000</v>
      </c>
      <c r="F18" s="89">
        <v>500000</v>
      </c>
      <c r="G18" s="89">
        <v>0</v>
      </c>
      <c r="H18" s="89">
        <v>0</v>
      </c>
      <c r="I18" s="89">
        <v>0</v>
      </c>
      <c r="J18" s="89">
        <v>0</v>
      </c>
      <c r="K18" s="114">
        <v>0</v>
      </c>
    </row>
    <row r="19" spans="1:11" ht="18" customHeight="1">
      <c r="A19" s="447" t="s">
        <v>382</v>
      </c>
      <c r="B19" s="448" t="s">
        <v>4</v>
      </c>
      <c r="C19" s="448" t="s">
        <v>4</v>
      </c>
      <c r="D19" s="115" t="s">
        <v>383</v>
      </c>
      <c r="E19" s="89">
        <f t="shared" si="0"/>
        <v>500000</v>
      </c>
      <c r="F19" s="89">
        <v>500000</v>
      </c>
      <c r="G19" s="89">
        <v>0</v>
      </c>
      <c r="H19" s="89">
        <v>0</v>
      </c>
      <c r="I19" s="89">
        <v>0</v>
      </c>
      <c r="J19" s="89">
        <v>0</v>
      </c>
      <c r="K19" s="114">
        <v>0</v>
      </c>
    </row>
    <row r="20" spans="1:11" ht="18" customHeight="1">
      <c r="A20" s="447">
        <v>212</v>
      </c>
      <c r="B20" s="448"/>
      <c r="C20" s="448"/>
      <c r="D20" s="115" t="s">
        <v>431</v>
      </c>
      <c r="E20" s="89">
        <f t="shared" si="0"/>
        <v>2120671.87</v>
      </c>
      <c r="F20" s="89">
        <v>1923671.87</v>
      </c>
      <c r="G20" s="89">
        <v>0</v>
      </c>
      <c r="H20" s="89">
        <v>0</v>
      </c>
      <c r="I20" s="89">
        <v>0</v>
      </c>
      <c r="J20" s="89">
        <v>0</v>
      </c>
      <c r="K20" s="89">
        <v>197000</v>
      </c>
    </row>
    <row r="21" spans="1:11" ht="18" customHeight="1">
      <c r="A21" s="447">
        <v>21201</v>
      </c>
      <c r="B21" s="448"/>
      <c r="C21" s="448"/>
      <c r="D21" s="115" t="s">
        <v>432</v>
      </c>
      <c r="E21" s="89">
        <f t="shared" si="0"/>
        <v>2120671.87</v>
      </c>
      <c r="F21" s="89">
        <v>1923671.87</v>
      </c>
      <c r="G21" s="89">
        <v>0</v>
      </c>
      <c r="H21" s="89">
        <v>0</v>
      </c>
      <c r="I21" s="89">
        <v>0</v>
      </c>
      <c r="J21" s="89">
        <v>0</v>
      </c>
      <c r="K21" s="89">
        <v>197000</v>
      </c>
    </row>
    <row r="22" spans="1:11" ht="18" customHeight="1">
      <c r="A22" s="447">
        <v>2120104</v>
      </c>
      <c r="B22" s="448"/>
      <c r="C22" s="448"/>
      <c r="D22" s="115" t="s">
        <v>433</v>
      </c>
      <c r="E22" s="89">
        <f t="shared" si="0"/>
        <v>2120671.87</v>
      </c>
      <c r="F22" s="89">
        <v>1923671.87</v>
      </c>
      <c r="G22" s="89">
        <v>0</v>
      </c>
      <c r="H22" s="89">
        <v>0</v>
      </c>
      <c r="I22" s="89">
        <v>0</v>
      </c>
      <c r="J22" s="89">
        <v>0</v>
      </c>
      <c r="K22" s="89">
        <v>197000</v>
      </c>
    </row>
    <row r="23" spans="1:11" ht="21" customHeight="1">
      <c r="A23" s="447" t="s">
        <v>384</v>
      </c>
      <c r="B23" s="448" t="s">
        <v>4</v>
      </c>
      <c r="C23" s="448" t="s">
        <v>4</v>
      </c>
      <c r="D23" s="115" t="s">
        <v>385</v>
      </c>
      <c r="E23" s="89">
        <f t="shared" si="0"/>
        <v>4036598.07</v>
      </c>
      <c r="F23" s="89">
        <v>3587598.07</v>
      </c>
      <c r="G23" s="89">
        <v>0</v>
      </c>
      <c r="H23" s="89">
        <v>0</v>
      </c>
      <c r="I23" s="89">
        <v>0</v>
      </c>
      <c r="J23" s="89">
        <v>0</v>
      </c>
      <c r="K23" s="89">
        <v>449000</v>
      </c>
    </row>
    <row r="24" spans="1:11" ht="21" customHeight="1">
      <c r="A24" s="447" t="s">
        <v>386</v>
      </c>
      <c r="B24" s="448" t="s">
        <v>4</v>
      </c>
      <c r="C24" s="448" t="s">
        <v>4</v>
      </c>
      <c r="D24" s="115" t="s">
        <v>387</v>
      </c>
      <c r="E24" s="89">
        <f t="shared" si="0"/>
        <v>3836598.07</v>
      </c>
      <c r="F24" s="89">
        <v>3387598.07</v>
      </c>
      <c r="G24" s="89">
        <v>0</v>
      </c>
      <c r="H24" s="89">
        <v>0</v>
      </c>
      <c r="I24" s="89">
        <v>0</v>
      </c>
      <c r="J24" s="89">
        <v>0</v>
      </c>
      <c r="K24" s="114">
        <v>449000</v>
      </c>
    </row>
    <row r="25" spans="1:11" ht="21" customHeight="1">
      <c r="A25" s="447" t="s">
        <v>388</v>
      </c>
      <c r="B25" s="448" t="s">
        <v>4</v>
      </c>
      <c r="C25" s="448" t="s">
        <v>4</v>
      </c>
      <c r="D25" s="115" t="s">
        <v>389</v>
      </c>
      <c r="E25" s="89">
        <f t="shared" si="0"/>
        <v>1448164.07</v>
      </c>
      <c r="F25" s="89">
        <v>1299164.07</v>
      </c>
      <c r="G25" s="89">
        <v>0</v>
      </c>
      <c r="H25" s="89">
        <v>0</v>
      </c>
      <c r="I25" s="89">
        <v>0</v>
      </c>
      <c r="J25" s="89">
        <v>0</v>
      </c>
      <c r="K25" s="114">
        <v>149000</v>
      </c>
    </row>
    <row r="26" spans="1:11" ht="21" customHeight="1">
      <c r="A26" s="447" t="s">
        <v>390</v>
      </c>
      <c r="B26" s="448" t="s">
        <v>4</v>
      </c>
      <c r="C26" s="448" t="s">
        <v>4</v>
      </c>
      <c r="D26" s="115" t="s">
        <v>391</v>
      </c>
      <c r="E26" s="89">
        <f t="shared" si="0"/>
        <v>100000</v>
      </c>
      <c r="F26" s="89">
        <v>100000</v>
      </c>
      <c r="G26" s="89">
        <v>0</v>
      </c>
      <c r="H26" s="89">
        <v>0</v>
      </c>
      <c r="I26" s="89">
        <v>0</v>
      </c>
      <c r="J26" s="89">
        <v>0</v>
      </c>
      <c r="K26" s="114">
        <v>0</v>
      </c>
    </row>
    <row r="27" spans="1:11" ht="21" customHeight="1">
      <c r="A27" s="447" t="s">
        <v>392</v>
      </c>
      <c r="B27" s="448" t="s">
        <v>4</v>
      </c>
      <c r="C27" s="448" t="s">
        <v>4</v>
      </c>
      <c r="D27" s="115" t="s">
        <v>393</v>
      </c>
      <c r="E27" s="89">
        <f t="shared" si="0"/>
        <v>2288434</v>
      </c>
      <c r="F27" s="89">
        <v>1988434</v>
      </c>
      <c r="G27" s="89">
        <v>0</v>
      </c>
      <c r="H27" s="89">
        <v>0</v>
      </c>
      <c r="I27" s="89">
        <v>0</v>
      </c>
      <c r="J27" s="89">
        <v>0</v>
      </c>
      <c r="K27" s="114">
        <v>300000</v>
      </c>
    </row>
    <row r="28" spans="1:11" ht="21" customHeight="1">
      <c r="A28" s="447" t="s">
        <v>394</v>
      </c>
      <c r="B28" s="448" t="s">
        <v>4</v>
      </c>
      <c r="C28" s="448" t="s">
        <v>4</v>
      </c>
      <c r="D28" s="115" t="s">
        <v>395</v>
      </c>
      <c r="E28" s="89">
        <f t="shared" si="0"/>
        <v>200000</v>
      </c>
      <c r="F28" s="89">
        <v>200000</v>
      </c>
      <c r="G28" s="89">
        <v>0</v>
      </c>
      <c r="H28" s="89">
        <v>0</v>
      </c>
      <c r="I28" s="89">
        <v>0</v>
      </c>
      <c r="J28" s="89">
        <v>0</v>
      </c>
      <c r="K28" s="114">
        <v>0</v>
      </c>
    </row>
    <row r="29" spans="1:11" ht="21" customHeight="1">
      <c r="A29" s="447" t="s">
        <v>396</v>
      </c>
      <c r="B29" s="448" t="s">
        <v>4</v>
      </c>
      <c r="C29" s="448" t="s">
        <v>4</v>
      </c>
      <c r="D29" s="115" t="s">
        <v>397</v>
      </c>
      <c r="E29" s="89">
        <f t="shared" si="0"/>
        <v>200000</v>
      </c>
      <c r="F29" s="89">
        <v>200000</v>
      </c>
      <c r="G29" s="89">
        <v>0</v>
      </c>
      <c r="H29" s="89">
        <v>0</v>
      </c>
      <c r="I29" s="89">
        <v>0</v>
      </c>
      <c r="J29" s="89">
        <v>0</v>
      </c>
      <c r="K29" s="114">
        <v>0</v>
      </c>
    </row>
    <row r="30" spans="1:11" ht="21" customHeight="1">
      <c r="A30" s="92"/>
      <c r="B30" s="92"/>
      <c r="C30" s="92"/>
      <c r="D30" s="92"/>
      <c r="E30" s="93"/>
      <c r="F30" s="93"/>
      <c r="G30" s="93"/>
      <c r="H30" s="93"/>
      <c r="I30" s="93"/>
      <c r="J30" s="93"/>
      <c r="K30" s="93"/>
    </row>
    <row r="31" spans="1:11" ht="21" customHeight="1">
      <c r="A31" s="92"/>
      <c r="B31" s="92"/>
      <c r="C31" s="92"/>
      <c r="D31" s="92"/>
      <c r="E31" s="93"/>
      <c r="F31" s="93"/>
      <c r="G31" s="93"/>
      <c r="H31" s="93"/>
      <c r="I31" s="93"/>
      <c r="J31" s="93"/>
      <c r="K31" s="93"/>
    </row>
    <row r="32" spans="1:11" ht="21" customHeight="1">
      <c r="A32" s="449"/>
      <c r="B32" s="450"/>
      <c r="C32" s="451"/>
      <c r="D32" s="34"/>
      <c r="E32" s="32"/>
      <c r="F32" s="32"/>
      <c r="G32" s="33"/>
      <c r="H32" s="33"/>
      <c r="I32" s="33"/>
      <c r="J32" s="33"/>
      <c r="K32" s="33"/>
    </row>
    <row r="33" spans="1:11" ht="21" customHeight="1">
      <c r="A33" s="454" t="s">
        <v>140</v>
      </c>
      <c r="B33" s="454"/>
      <c r="C33" s="454"/>
      <c r="D33" s="454"/>
      <c r="E33" s="454"/>
      <c r="F33" s="454"/>
      <c r="G33" s="454"/>
      <c r="H33" s="454"/>
      <c r="I33" s="454"/>
      <c r="J33" s="454"/>
      <c r="K33" s="454"/>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19.5" customHeight="1"/>
    <row r="248" ht="19.5" customHeight="1"/>
    <row r="249" ht="19.5" customHeight="1"/>
    <row r="250" ht="19.5" customHeight="1"/>
  </sheetData>
  <sheetProtection/>
  <mergeCells count="38">
    <mergeCell ref="A21:C21"/>
    <mergeCell ref="A22:C22"/>
    <mergeCell ref="H5:H6"/>
    <mergeCell ref="A1:C1"/>
    <mergeCell ref="A6:C6"/>
    <mergeCell ref="A7:A8"/>
    <mergeCell ref="B7:B8"/>
    <mergeCell ref="C7:C8"/>
    <mergeCell ref="A15:C15"/>
    <mergeCell ref="A20:C20"/>
    <mergeCell ref="K5:K6"/>
    <mergeCell ref="A33:K33"/>
    <mergeCell ref="A2:K2"/>
    <mergeCell ref="A4:D4"/>
    <mergeCell ref="A5:D5"/>
    <mergeCell ref="E5:E6"/>
    <mergeCell ref="F5:F6"/>
    <mergeCell ref="I5:I6"/>
    <mergeCell ref="J5:J6"/>
    <mergeCell ref="G5:G6"/>
    <mergeCell ref="A32:C32"/>
    <mergeCell ref="A29:C29"/>
    <mergeCell ref="A23:C23"/>
    <mergeCell ref="A28:C28"/>
    <mergeCell ref="A24:C24"/>
    <mergeCell ref="A25:C25"/>
    <mergeCell ref="A26:C26"/>
    <mergeCell ref="A27:C27"/>
    <mergeCell ref="A18:C18"/>
    <mergeCell ref="A19:C19"/>
    <mergeCell ref="A9:C9"/>
    <mergeCell ref="A16:C16"/>
    <mergeCell ref="A17:C17"/>
    <mergeCell ref="A10:C10"/>
    <mergeCell ref="A11:C11"/>
    <mergeCell ref="A12:C12"/>
    <mergeCell ref="A13:C13"/>
    <mergeCell ref="A14:C14"/>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F27" sqref="F27"/>
    </sheetView>
  </sheetViews>
  <sheetFormatPr defaultColWidth="9.00390625" defaultRowHeight="14.25"/>
  <cols>
    <col min="1" max="3" width="6.00390625" style="1" customWidth="1"/>
    <col min="4" max="4" width="13.25390625" style="1" customWidth="1"/>
    <col min="5" max="10" width="10.625" style="1" customWidth="1"/>
    <col min="11" max="16384" width="9.00390625" style="1" customWidth="1"/>
  </cols>
  <sheetData>
    <row r="1" spans="1:3" ht="15" customHeight="1">
      <c r="A1" s="460"/>
      <c r="B1" s="467"/>
      <c r="C1" s="467"/>
    </row>
    <row r="2" spans="1:10" ht="36" customHeight="1">
      <c r="A2" s="455" t="s">
        <v>63</v>
      </c>
      <c r="B2" s="456"/>
      <c r="C2" s="456"/>
      <c r="D2" s="456"/>
      <c r="E2" s="456"/>
      <c r="F2" s="456"/>
      <c r="G2" s="456"/>
      <c r="H2" s="456"/>
      <c r="I2" s="456"/>
      <c r="J2" s="456"/>
    </row>
    <row r="3" spans="1:10" ht="18" customHeight="1">
      <c r="A3" s="22"/>
      <c r="B3" s="22"/>
      <c r="C3" s="22"/>
      <c r="D3" s="22"/>
      <c r="E3" s="22"/>
      <c r="F3" s="22"/>
      <c r="G3" s="22"/>
      <c r="H3" s="22"/>
      <c r="I3" s="35"/>
      <c r="J3" s="36" t="s">
        <v>141</v>
      </c>
    </row>
    <row r="4" spans="1:10" ht="18" customHeight="1">
      <c r="A4" s="464" t="s">
        <v>398</v>
      </c>
      <c r="B4" s="464"/>
      <c r="C4" s="464"/>
      <c r="D4" s="464"/>
      <c r="E4" s="22"/>
      <c r="F4" s="29"/>
      <c r="G4" s="22"/>
      <c r="H4" s="22"/>
      <c r="I4" s="35"/>
      <c r="J4" s="36" t="s">
        <v>407</v>
      </c>
    </row>
    <row r="5" spans="1:10" ht="18" customHeight="1">
      <c r="A5" s="465" t="s">
        <v>0</v>
      </c>
      <c r="B5" s="465" t="s">
        <v>4</v>
      </c>
      <c r="C5" s="465" t="s">
        <v>4</v>
      </c>
      <c r="D5" s="465" t="s">
        <v>4</v>
      </c>
      <c r="E5" s="466" t="s">
        <v>28</v>
      </c>
      <c r="F5" s="466" t="s">
        <v>7</v>
      </c>
      <c r="G5" s="466" t="s">
        <v>8</v>
      </c>
      <c r="H5" s="466" t="s">
        <v>29</v>
      </c>
      <c r="I5" s="466" t="s">
        <v>30</v>
      </c>
      <c r="J5" s="466" t="s">
        <v>31</v>
      </c>
    </row>
    <row r="6" spans="1:10" ht="35.25" customHeight="1">
      <c r="A6" s="466" t="s">
        <v>5</v>
      </c>
      <c r="B6" s="466" t="s">
        <v>4</v>
      </c>
      <c r="C6" s="466" t="s">
        <v>4</v>
      </c>
      <c r="D6" s="30" t="s">
        <v>27</v>
      </c>
      <c r="E6" s="466" t="s">
        <v>4</v>
      </c>
      <c r="F6" s="466" t="s">
        <v>4</v>
      </c>
      <c r="G6" s="466" t="s">
        <v>4</v>
      </c>
      <c r="H6" s="466" t="s">
        <v>4</v>
      </c>
      <c r="I6" s="466" t="s">
        <v>4</v>
      </c>
      <c r="J6" s="466" t="s">
        <v>4</v>
      </c>
    </row>
    <row r="7" spans="1:10" ht="18" customHeight="1">
      <c r="A7" s="465" t="s">
        <v>1</v>
      </c>
      <c r="B7" s="465" t="s">
        <v>2</v>
      </c>
      <c r="C7" s="465" t="s">
        <v>3</v>
      </c>
      <c r="D7" s="30" t="s">
        <v>9</v>
      </c>
      <c r="E7" s="31" t="s">
        <v>10</v>
      </c>
      <c r="F7" s="31" t="s">
        <v>11</v>
      </c>
      <c r="G7" s="31" t="s">
        <v>12</v>
      </c>
      <c r="H7" s="31" t="s">
        <v>13</v>
      </c>
      <c r="I7" s="31" t="s">
        <v>14</v>
      </c>
      <c r="J7" s="31" t="s">
        <v>15</v>
      </c>
    </row>
    <row r="8" spans="1:10" ht="16.5" customHeight="1">
      <c r="A8" s="465" t="s">
        <v>4</v>
      </c>
      <c r="B8" s="465" t="s">
        <v>4</v>
      </c>
      <c r="C8" s="465" t="s">
        <v>4</v>
      </c>
      <c r="D8" s="30" t="s">
        <v>6</v>
      </c>
      <c r="E8" s="79">
        <f>F8+G8</f>
        <v>8697016.2</v>
      </c>
      <c r="F8" s="79">
        <f>F9+F13+F17+F20++F26+F23</f>
        <v>4912336.91</v>
      </c>
      <c r="G8" s="79">
        <f>G9+G13+G17+G20++G26</f>
        <v>3784679.29</v>
      </c>
      <c r="H8" s="79">
        <v>0</v>
      </c>
      <c r="I8" s="79">
        <v>0</v>
      </c>
      <c r="J8" s="79">
        <v>0</v>
      </c>
    </row>
    <row r="9" spans="1:10" ht="16.5" customHeight="1">
      <c r="A9" s="461" t="s">
        <v>363</v>
      </c>
      <c r="B9" s="462" t="s">
        <v>4</v>
      </c>
      <c r="C9" s="462" t="s">
        <v>4</v>
      </c>
      <c r="D9" s="81" t="s">
        <v>364</v>
      </c>
      <c r="E9" s="79">
        <f>F9+G9</f>
        <v>98123.8</v>
      </c>
      <c r="F9" s="79">
        <f>F11+F12</f>
        <v>98123.8</v>
      </c>
      <c r="G9" s="79">
        <v>0</v>
      </c>
      <c r="H9" s="79">
        <v>0</v>
      </c>
      <c r="I9" s="79">
        <v>0</v>
      </c>
      <c r="J9" s="79">
        <v>0</v>
      </c>
    </row>
    <row r="10" spans="1:10" ht="16.5" customHeight="1">
      <c r="A10" s="461" t="s">
        <v>365</v>
      </c>
      <c r="B10" s="462" t="s">
        <v>4</v>
      </c>
      <c r="C10" s="462" t="s">
        <v>4</v>
      </c>
      <c r="D10" s="81" t="s">
        <v>366</v>
      </c>
      <c r="E10" s="79">
        <f aca="true" t="shared" si="0" ref="E10:E33">F10+G10</f>
        <v>98123.8</v>
      </c>
      <c r="F10" s="79">
        <f>F11+F12</f>
        <v>98123.8</v>
      </c>
      <c r="G10" s="79">
        <v>0</v>
      </c>
      <c r="H10" s="79">
        <v>0</v>
      </c>
      <c r="I10" s="79">
        <v>0</v>
      </c>
      <c r="J10" s="79">
        <v>0</v>
      </c>
    </row>
    <row r="11" spans="1:10" ht="16.5" customHeight="1">
      <c r="A11" s="461" t="s">
        <v>367</v>
      </c>
      <c r="B11" s="462" t="s">
        <v>4</v>
      </c>
      <c r="C11" s="462" t="s">
        <v>4</v>
      </c>
      <c r="D11" s="81" t="s">
        <v>368</v>
      </c>
      <c r="E11" s="79">
        <f t="shared" si="0"/>
        <v>56083</v>
      </c>
      <c r="F11" s="79">
        <v>56083</v>
      </c>
      <c r="G11" s="79">
        <v>0</v>
      </c>
      <c r="H11" s="79">
        <v>0</v>
      </c>
      <c r="I11" s="79">
        <v>0</v>
      </c>
      <c r="J11" s="79">
        <v>0</v>
      </c>
    </row>
    <row r="12" spans="1:10" ht="16.5" customHeight="1">
      <c r="A12" s="461" t="s">
        <v>369</v>
      </c>
      <c r="B12" s="462" t="s">
        <v>4</v>
      </c>
      <c r="C12" s="462" t="s">
        <v>4</v>
      </c>
      <c r="D12" s="94" t="s">
        <v>461</v>
      </c>
      <c r="E12" s="79">
        <f t="shared" si="0"/>
        <v>42040.8</v>
      </c>
      <c r="F12" s="79">
        <f>16754.4+25286.4</f>
        <v>42040.8</v>
      </c>
      <c r="G12" s="79">
        <v>0</v>
      </c>
      <c r="H12" s="79">
        <v>0</v>
      </c>
      <c r="I12" s="79">
        <v>0</v>
      </c>
      <c r="J12" s="79">
        <v>0</v>
      </c>
    </row>
    <row r="13" spans="1:10" ht="16.5" customHeight="1">
      <c r="A13" s="461" t="s">
        <v>370</v>
      </c>
      <c r="B13" s="462" t="s">
        <v>4</v>
      </c>
      <c r="C13" s="462" t="s">
        <v>4</v>
      </c>
      <c r="D13" s="81" t="s">
        <v>371</v>
      </c>
      <c r="E13" s="79">
        <f t="shared" si="0"/>
        <v>240377.17</v>
      </c>
      <c r="F13" s="79">
        <f>F14</f>
        <v>240377.17</v>
      </c>
      <c r="G13" s="79">
        <v>0</v>
      </c>
      <c r="H13" s="79">
        <v>0</v>
      </c>
      <c r="I13" s="79">
        <v>0</v>
      </c>
      <c r="J13" s="79">
        <v>0</v>
      </c>
    </row>
    <row r="14" spans="1:10" ht="16.5" customHeight="1">
      <c r="A14" s="461" t="s">
        <v>372</v>
      </c>
      <c r="B14" s="462" t="s">
        <v>4</v>
      </c>
      <c r="C14" s="462" t="s">
        <v>4</v>
      </c>
      <c r="D14" s="81" t="s">
        <v>373</v>
      </c>
      <c r="E14" s="79">
        <f t="shared" si="0"/>
        <v>240377.17</v>
      </c>
      <c r="F14" s="79">
        <f>F15+F16</f>
        <v>240377.17</v>
      </c>
      <c r="G14" s="79">
        <v>0</v>
      </c>
      <c r="H14" s="79">
        <v>0</v>
      </c>
      <c r="I14" s="79">
        <v>0</v>
      </c>
      <c r="J14" s="79">
        <v>0</v>
      </c>
    </row>
    <row r="15" spans="1:10" ht="16.5" customHeight="1">
      <c r="A15" s="461" t="s">
        <v>374</v>
      </c>
      <c r="B15" s="462" t="s">
        <v>4</v>
      </c>
      <c r="C15" s="462" t="s">
        <v>4</v>
      </c>
      <c r="D15" s="81" t="s">
        <v>375</v>
      </c>
      <c r="E15" s="79">
        <f t="shared" si="0"/>
        <v>166780.17</v>
      </c>
      <c r="F15" s="79">
        <f>92408.82+74371.35</f>
        <v>166780.17</v>
      </c>
      <c r="G15" s="79">
        <v>0</v>
      </c>
      <c r="H15" s="79">
        <v>0</v>
      </c>
      <c r="I15" s="79">
        <v>0</v>
      </c>
      <c r="J15" s="79">
        <v>0</v>
      </c>
    </row>
    <row r="16" spans="1:10" ht="16.5" customHeight="1">
      <c r="A16" s="461" t="s">
        <v>376</v>
      </c>
      <c r="B16" s="462" t="s">
        <v>4</v>
      </c>
      <c r="C16" s="462" t="s">
        <v>4</v>
      </c>
      <c r="D16" s="81" t="s">
        <v>377</v>
      </c>
      <c r="E16" s="79">
        <f t="shared" si="0"/>
        <v>73597</v>
      </c>
      <c r="F16" s="79">
        <f>39798+33799</f>
        <v>73597</v>
      </c>
      <c r="G16" s="79">
        <v>0</v>
      </c>
      <c r="H16" s="79">
        <v>0</v>
      </c>
      <c r="I16" s="79">
        <v>0</v>
      </c>
      <c r="J16" s="79">
        <v>0</v>
      </c>
    </row>
    <row r="17" spans="1:10" ht="16.5" customHeight="1">
      <c r="A17" s="461" t="s">
        <v>378</v>
      </c>
      <c r="B17" s="462" t="s">
        <v>4</v>
      </c>
      <c r="C17" s="462" t="s">
        <v>4</v>
      </c>
      <c r="D17" s="81" t="s">
        <v>379</v>
      </c>
      <c r="E17" s="79">
        <f t="shared" si="0"/>
        <v>500000</v>
      </c>
      <c r="F17" s="79">
        <v>500000</v>
      </c>
      <c r="G17" s="79">
        <v>0</v>
      </c>
      <c r="H17" s="79">
        <v>0</v>
      </c>
      <c r="I17" s="79">
        <v>0</v>
      </c>
      <c r="J17" s="79">
        <v>0</v>
      </c>
    </row>
    <row r="18" spans="1:10" ht="16.5" customHeight="1">
      <c r="A18" s="461" t="s">
        <v>380</v>
      </c>
      <c r="B18" s="462" t="s">
        <v>4</v>
      </c>
      <c r="C18" s="462" t="s">
        <v>4</v>
      </c>
      <c r="D18" s="81" t="s">
        <v>381</v>
      </c>
      <c r="E18" s="79">
        <f t="shared" si="0"/>
        <v>500000</v>
      </c>
      <c r="F18" s="79">
        <v>500000</v>
      </c>
      <c r="G18" s="79">
        <v>0</v>
      </c>
      <c r="H18" s="79">
        <v>0</v>
      </c>
      <c r="I18" s="79">
        <v>0</v>
      </c>
      <c r="J18" s="79">
        <v>0</v>
      </c>
    </row>
    <row r="19" spans="1:10" ht="16.5" customHeight="1">
      <c r="A19" s="461" t="s">
        <v>382</v>
      </c>
      <c r="B19" s="462" t="s">
        <v>4</v>
      </c>
      <c r="C19" s="462" t="s">
        <v>4</v>
      </c>
      <c r="D19" s="81" t="s">
        <v>383</v>
      </c>
      <c r="E19" s="79">
        <f t="shared" si="0"/>
        <v>500000</v>
      </c>
      <c r="F19" s="79">
        <v>500000</v>
      </c>
      <c r="G19" s="79">
        <v>0</v>
      </c>
      <c r="H19" s="79">
        <v>0</v>
      </c>
      <c r="I19" s="79">
        <v>0</v>
      </c>
      <c r="J19" s="79">
        <v>0</v>
      </c>
    </row>
    <row r="20" spans="1:10" ht="16.5" customHeight="1">
      <c r="A20" s="461" t="s">
        <v>399</v>
      </c>
      <c r="B20" s="462" t="s">
        <v>4</v>
      </c>
      <c r="C20" s="462" t="s">
        <v>4</v>
      </c>
      <c r="D20" s="81" t="s">
        <v>400</v>
      </c>
      <c r="E20" s="79">
        <f t="shared" si="0"/>
        <v>300000</v>
      </c>
      <c r="F20" s="79">
        <v>0</v>
      </c>
      <c r="G20" s="79">
        <v>300000</v>
      </c>
      <c r="H20" s="79">
        <v>0</v>
      </c>
      <c r="I20" s="79">
        <v>0</v>
      </c>
      <c r="J20" s="79">
        <v>0</v>
      </c>
    </row>
    <row r="21" spans="1:10" ht="16.5" customHeight="1">
      <c r="A21" s="461" t="s">
        <v>401</v>
      </c>
      <c r="B21" s="462" t="s">
        <v>4</v>
      </c>
      <c r="C21" s="462" t="s">
        <v>4</v>
      </c>
      <c r="D21" s="81" t="s">
        <v>402</v>
      </c>
      <c r="E21" s="79">
        <f t="shared" si="0"/>
        <v>300000</v>
      </c>
      <c r="F21" s="79">
        <v>0</v>
      </c>
      <c r="G21" s="79">
        <v>300000</v>
      </c>
      <c r="H21" s="79">
        <v>0</v>
      </c>
      <c r="I21" s="79">
        <v>0</v>
      </c>
      <c r="J21" s="79">
        <v>0</v>
      </c>
    </row>
    <row r="22" spans="1:10" ht="16.5" customHeight="1">
      <c r="A22" s="461" t="s">
        <v>403</v>
      </c>
      <c r="B22" s="462" t="s">
        <v>4</v>
      </c>
      <c r="C22" s="462" t="s">
        <v>4</v>
      </c>
      <c r="D22" s="81" t="s">
        <v>404</v>
      </c>
      <c r="E22" s="79">
        <f t="shared" si="0"/>
        <v>300000</v>
      </c>
      <c r="F22" s="79">
        <v>0</v>
      </c>
      <c r="G22" s="79">
        <v>300000</v>
      </c>
      <c r="H22" s="79">
        <v>0</v>
      </c>
      <c r="I22" s="79">
        <v>0</v>
      </c>
      <c r="J22" s="79">
        <v>0</v>
      </c>
    </row>
    <row r="23" spans="1:10" ht="16.5" customHeight="1">
      <c r="A23" s="461">
        <v>212</v>
      </c>
      <c r="B23" s="462"/>
      <c r="C23" s="462"/>
      <c r="D23" s="94" t="s">
        <v>426</v>
      </c>
      <c r="E23" s="79">
        <f t="shared" si="0"/>
        <v>2120671.87</v>
      </c>
      <c r="F23" s="79">
        <v>2120671.87</v>
      </c>
      <c r="G23" s="79">
        <v>0</v>
      </c>
      <c r="H23" s="79">
        <v>0</v>
      </c>
      <c r="I23" s="79">
        <v>0</v>
      </c>
      <c r="J23" s="79">
        <v>0</v>
      </c>
    </row>
    <row r="24" spans="1:10" ht="16.5" customHeight="1">
      <c r="A24" s="461">
        <v>21201</v>
      </c>
      <c r="B24" s="462"/>
      <c r="C24" s="462"/>
      <c r="D24" s="94" t="s">
        <v>427</v>
      </c>
      <c r="E24" s="79">
        <f t="shared" si="0"/>
        <v>2120671.87</v>
      </c>
      <c r="F24" s="79">
        <v>2120671.87</v>
      </c>
      <c r="G24" s="79">
        <v>0</v>
      </c>
      <c r="H24" s="79">
        <v>0</v>
      </c>
      <c r="I24" s="79">
        <v>0</v>
      </c>
      <c r="J24" s="79">
        <v>0</v>
      </c>
    </row>
    <row r="25" spans="1:10" ht="16.5" customHeight="1">
      <c r="A25" s="461">
        <v>2120104</v>
      </c>
      <c r="B25" s="462"/>
      <c r="C25" s="462"/>
      <c r="D25" s="94" t="s">
        <v>428</v>
      </c>
      <c r="E25" s="79">
        <f t="shared" si="0"/>
        <v>2120671.87</v>
      </c>
      <c r="F25" s="79">
        <v>2120671.87</v>
      </c>
      <c r="G25" s="79">
        <v>0</v>
      </c>
      <c r="H25" s="79">
        <v>0</v>
      </c>
      <c r="I25" s="79">
        <v>0</v>
      </c>
      <c r="J25" s="79">
        <v>0</v>
      </c>
    </row>
    <row r="26" spans="1:10" ht="16.5" customHeight="1">
      <c r="A26" s="461" t="s">
        <v>384</v>
      </c>
      <c r="B26" s="462" t="s">
        <v>4</v>
      </c>
      <c r="C26" s="462" t="s">
        <v>4</v>
      </c>
      <c r="D26" s="81" t="s">
        <v>385</v>
      </c>
      <c r="E26" s="79">
        <f t="shared" si="0"/>
        <v>5437843.36</v>
      </c>
      <c r="F26" s="79">
        <v>1953164.07</v>
      </c>
      <c r="G26" s="79">
        <v>3484679.29</v>
      </c>
      <c r="H26" s="79">
        <v>0</v>
      </c>
      <c r="I26" s="79">
        <v>0</v>
      </c>
      <c r="J26" s="79">
        <v>0</v>
      </c>
    </row>
    <row r="27" spans="1:10" ht="21.75" customHeight="1">
      <c r="A27" s="461" t="s">
        <v>386</v>
      </c>
      <c r="B27" s="462" t="s">
        <v>4</v>
      </c>
      <c r="C27" s="462" t="s">
        <v>4</v>
      </c>
      <c r="D27" s="81" t="s">
        <v>387</v>
      </c>
      <c r="E27" s="79">
        <f t="shared" si="0"/>
        <v>5351843.36</v>
      </c>
      <c r="F27" s="79">
        <v>1953164.07</v>
      </c>
      <c r="G27" s="79">
        <v>3398679.29</v>
      </c>
      <c r="H27" s="79">
        <v>0</v>
      </c>
      <c r="I27" s="79">
        <v>0</v>
      </c>
      <c r="J27" s="79">
        <v>0</v>
      </c>
    </row>
    <row r="28" spans="1:10" ht="21.75" customHeight="1">
      <c r="A28" s="461" t="s">
        <v>388</v>
      </c>
      <c r="B28" s="462" t="s">
        <v>4</v>
      </c>
      <c r="C28" s="462" t="s">
        <v>4</v>
      </c>
      <c r="D28" s="81" t="s">
        <v>389</v>
      </c>
      <c r="E28" s="79">
        <f t="shared" si="0"/>
        <v>1478164.07</v>
      </c>
      <c r="F28" s="79">
        <v>1448164.07</v>
      </c>
      <c r="G28" s="79">
        <v>30000</v>
      </c>
      <c r="H28" s="79">
        <v>0</v>
      </c>
      <c r="I28" s="79">
        <v>0</v>
      </c>
      <c r="J28" s="79">
        <v>0</v>
      </c>
    </row>
    <row r="29" spans="1:10" ht="21.75" customHeight="1">
      <c r="A29" s="461" t="s">
        <v>390</v>
      </c>
      <c r="B29" s="462" t="s">
        <v>4</v>
      </c>
      <c r="C29" s="462" t="s">
        <v>4</v>
      </c>
      <c r="D29" s="81" t="s">
        <v>391</v>
      </c>
      <c r="E29" s="79">
        <f t="shared" si="0"/>
        <v>100000</v>
      </c>
      <c r="F29" s="79">
        <v>100000</v>
      </c>
      <c r="G29" s="79">
        <v>0</v>
      </c>
      <c r="H29" s="79">
        <v>0</v>
      </c>
      <c r="I29" s="79">
        <v>0</v>
      </c>
      <c r="J29" s="79">
        <v>0</v>
      </c>
    </row>
    <row r="30" spans="1:10" ht="21.75" customHeight="1">
      <c r="A30" s="461" t="s">
        <v>405</v>
      </c>
      <c r="B30" s="462" t="s">
        <v>4</v>
      </c>
      <c r="C30" s="462" t="s">
        <v>4</v>
      </c>
      <c r="D30" s="81" t="s">
        <v>406</v>
      </c>
      <c r="E30" s="79">
        <f t="shared" si="0"/>
        <v>103512.3</v>
      </c>
      <c r="F30" s="79">
        <v>0</v>
      </c>
      <c r="G30" s="79">
        <v>103512.3</v>
      </c>
      <c r="H30" s="79">
        <v>0</v>
      </c>
      <c r="I30" s="79">
        <v>0</v>
      </c>
      <c r="J30" s="79">
        <v>0</v>
      </c>
    </row>
    <row r="31" spans="1:10" ht="21.75" customHeight="1">
      <c r="A31" s="461" t="s">
        <v>392</v>
      </c>
      <c r="B31" s="462" t="s">
        <v>4</v>
      </c>
      <c r="C31" s="462" t="s">
        <v>4</v>
      </c>
      <c r="D31" s="81" t="s">
        <v>393</v>
      </c>
      <c r="E31" s="79">
        <f t="shared" si="0"/>
        <v>3670166.99</v>
      </c>
      <c r="F31" s="79">
        <v>405000</v>
      </c>
      <c r="G31" s="79">
        <v>3265166.99</v>
      </c>
      <c r="H31" s="79">
        <v>0</v>
      </c>
      <c r="I31" s="79">
        <v>0</v>
      </c>
      <c r="J31" s="79">
        <v>0</v>
      </c>
    </row>
    <row r="32" spans="1:10" ht="21.75" customHeight="1">
      <c r="A32" s="461" t="s">
        <v>394</v>
      </c>
      <c r="B32" s="462" t="s">
        <v>4</v>
      </c>
      <c r="C32" s="462" t="s">
        <v>4</v>
      </c>
      <c r="D32" s="81" t="s">
        <v>395</v>
      </c>
      <c r="E32" s="79">
        <f t="shared" si="0"/>
        <v>86000</v>
      </c>
      <c r="F32" s="79">
        <v>0</v>
      </c>
      <c r="G32" s="79">
        <v>86000</v>
      </c>
      <c r="H32" s="79">
        <v>0</v>
      </c>
      <c r="I32" s="79">
        <v>0</v>
      </c>
      <c r="J32" s="79">
        <v>0</v>
      </c>
    </row>
    <row r="33" spans="1:10" ht="21.75" customHeight="1">
      <c r="A33" s="461" t="s">
        <v>396</v>
      </c>
      <c r="B33" s="462" t="s">
        <v>4</v>
      </c>
      <c r="C33" s="462" t="s">
        <v>4</v>
      </c>
      <c r="D33" s="81" t="s">
        <v>397</v>
      </c>
      <c r="E33" s="79">
        <f t="shared" si="0"/>
        <v>86000</v>
      </c>
      <c r="F33" s="79">
        <v>0</v>
      </c>
      <c r="G33" s="79">
        <v>86000</v>
      </c>
      <c r="H33" s="79">
        <v>0</v>
      </c>
      <c r="I33" s="79">
        <v>0</v>
      </c>
      <c r="J33" s="79">
        <v>0</v>
      </c>
    </row>
    <row r="34" spans="1:10" ht="20.25" customHeight="1">
      <c r="A34" s="463" t="s">
        <v>359</v>
      </c>
      <c r="B34" s="463"/>
      <c r="C34" s="463"/>
      <c r="D34" s="463"/>
      <c r="E34" s="463"/>
      <c r="F34" s="463"/>
      <c r="G34" s="463"/>
      <c r="H34" s="463"/>
      <c r="I34" s="463"/>
      <c r="J34" s="463"/>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19.5" customHeight="1"/>
    <row r="194" ht="19.5" customHeight="1"/>
    <row r="195" ht="19.5" customHeight="1"/>
    <row r="196" ht="19.5" customHeight="1"/>
  </sheetData>
  <sheetProtection/>
  <mergeCells count="40">
    <mergeCell ref="A30:C30"/>
    <mergeCell ref="A31:C31"/>
    <mergeCell ref="A32:C32"/>
    <mergeCell ref="A33:C33"/>
    <mergeCell ref="J5:J6"/>
    <mergeCell ref="A6:C6"/>
    <mergeCell ref="A28:C28"/>
    <mergeCell ref="A29:C29"/>
    <mergeCell ref="A9:C9"/>
    <mergeCell ref="A10:C10"/>
    <mergeCell ref="A11:C11"/>
    <mergeCell ref="A12:C12"/>
    <mergeCell ref="A13:C13"/>
    <mergeCell ref="A14:C14"/>
    <mergeCell ref="A1:C1"/>
    <mergeCell ref="G5:G6"/>
    <mergeCell ref="H5:H6"/>
    <mergeCell ref="I5:I6"/>
    <mergeCell ref="A34:J34"/>
    <mergeCell ref="A2:J2"/>
    <mergeCell ref="A4:D4"/>
    <mergeCell ref="A5:D5"/>
    <mergeCell ref="E5:E6"/>
    <mergeCell ref="F5:F6"/>
    <mergeCell ref="A7:A8"/>
    <mergeCell ref="B7:B8"/>
    <mergeCell ref="C7:C8"/>
    <mergeCell ref="A27:C27"/>
    <mergeCell ref="A15:C15"/>
    <mergeCell ref="A16:C16"/>
    <mergeCell ref="A17:C17"/>
    <mergeCell ref="A22:C22"/>
    <mergeCell ref="A26:C26"/>
    <mergeCell ref="A18:C18"/>
    <mergeCell ref="A19:C19"/>
    <mergeCell ref="A20:C20"/>
    <mergeCell ref="A21:C21"/>
    <mergeCell ref="A23:C23"/>
    <mergeCell ref="A24:C24"/>
    <mergeCell ref="A25:C25"/>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zoomScale="75" zoomScaleNormal="75" zoomScalePageLayoutView="0" workbookViewId="0" topLeftCell="A1">
      <selection activeCell="C36" sqref="C36"/>
    </sheetView>
  </sheetViews>
  <sheetFormatPr defaultColWidth="9.00390625" defaultRowHeight="14.25"/>
  <cols>
    <col min="1" max="1" width="20.875" style="0" customWidth="1"/>
    <col min="2" max="2" width="5.25390625" style="0" customWidth="1"/>
    <col min="3" max="3" width="12.00390625" style="0" customWidth="1"/>
    <col min="4" max="4" width="20.875" style="0" customWidth="1"/>
    <col min="5" max="5" width="5.375" style="0" customWidth="1"/>
    <col min="6" max="6" width="13.375" style="0" customWidth="1"/>
    <col min="7" max="7" width="12.875" style="0" customWidth="1"/>
    <col min="8" max="8" width="10.50390625" style="0" customWidth="1"/>
  </cols>
  <sheetData>
    <row r="1" spans="1:8" ht="15" customHeight="1">
      <c r="A1" s="15"/>
      <c r="B1" s="12"/>
      <c r="C1" s="12"/>
      <c r="D1" s="12"/>
      <c r="E1" s="12"/>
      <c r="F1" s="12"/>
      <c r="G1" s="12"/>
      <c r="H1" s="12"/>
    </row>
    <row r="2" spans="1:8" ht="25.5" customHeight="1">
      <c r="A2" s="468" t="s">
        <v>60</v>
      </c>
      <c r="B2" s="468"/>
      <c r="C2" s="468"/>
      <c r="D2" s="468"/>
      <c r="E2" s="468"/>
      <c r="F2" s="468"/>
      <c r="G2" s="468"/>
      <c r="H2" s="468"/>
    </row>
    <row r="3" spans="1:8" ht="18" customHeight="1">
      <c r="A3" s="64"/>
      <c r="B3" s="64"/>
      <c r="C3" s="64"/>
      <c r="D3" s="64"/>
      <c r="E3" s="64"/>
      <c r="F3" s="64"/>
      <c r="G3" s="64"/>
      <c r="H3" s="65" t="s">
        <v>186</v>
      </c>
    </row>
    <row r="4" spans="1:8" ht="18" customHeight="1">
      <c r="A4" s="66" t="s">
        <v>409</v>
      </c>
      <c r="B4" s="64"/>
      <c r="C4" s="64"/>
      <c r="D4" s="64"/>
      <c r="E4" s="64"/>
      <c r="F4" s="67"/>
      <c r="G4" s="64"/>
      <c r="H4" s="65" t="s">
        <v>408</v>
      </c>
    </row>
    <row r="5" spans="1:8" ht="18" customHeight="1">
      <c r="A5" s="147" t="s">
        <v>32</v>
      </c>
      <c r="B5" s="147" t="s">
        <v>4</v>
      </c>
      <c r="C5" s="147" t="s">
        <v>4</v>
      </c>
      <c r="D5" s="147" t="s">
        <v>33</v>
      </c>
      <c r="E5" s="147" t="s">
        <v>4</v>
      </c>
      <c r="F5" s="147" t="s">
        <v>4</v>
      </c>
      <c r="G5" s="147" t="s">
        <v>4</v>
      </c>
      <c r="H5" s="147" t="s">
        <v>4</v>
      </c>
    </row>
    <row r="6" spans="1:8" ht="39.75" customHeight="1">
      <c r="A6" s="68" t="s">
        <v>34</v>
      </c>
      <c r="B6" s="68" t="s">
        <v>35</v>
      </c>
      <c r="C6" s="68" t="s">
        <v>187</v>
      </c>
      <c r="D6" s="68" t="s">
        <v>36</v>
      </c>
      <c r="E6" s="68" t="s">
        <v>35</v>
      </c>
      <c r="F6" s="69" t="s">
        <v>188</v>
      </c>
      <c r="G6" s="68" t="s">
        <v>189</v>
      </c>
      <c r="H6" s="68" t="s">
        <v>190</v>
      </c>
    </row>
    <row r="7" spans="1:8" ht="18" customHeight="1">
      <c r="A7" s="69" t="s">
        <v>37</v>
      </c>
      <c r="B7" s="69" t="s">
        <v>4</v>
      </c>
      <c r="C7" s="69">
        <v>1</v>
      </c>
      <c r="D7" s="69" t="s">
        <v>37</v>
      </c>
      <c r="E7" s="69" t="s">
        <v>4</v>
      </c>
      <c r="F7" s="69">
        <v>2</v>
      </c>
      <c r="G7" s="69">
        <v>3</v>
      </c>
      <c r="H7" s="69">
        <v>4</v>
      </c>
    </row>
    <row r="8" spans="1:8" ht="18" customHeight="1">
      <c r="A8" s="605" t="s">
        <v>462</v>
      </c>
      <c r="B8" s="606" t="s">
        <v>10</v>
      </c>
      <c r="C8" s="593">
        <v>6139770.91</v>
      </c>
      <c r="D8" s="594" t="s">
        <v>82</v>
      </c>
      <c r="E8" s="606">
        <v>30</v>
      </c>
      <c r="F8" s="593">
        <v>0</v>
      </c>
      <c r="G8" s="593">
        <v>0</v>
      </c>
      <c r="H8" s="593">
        <v>0</v>
      </c>
    </row>
    <row r="9" spans="1:8" ht="18" customHeight="1">
      <c r="A9" s="605" t="s">
        <v>38</v>
      </c>
      <c r="B9" s="606" t="s">
        <v>11</v>
      </c>
      <c r="C9" s="593">
        <v>200000</v>
      </c>
      <c r="D9" s="594" t="s">
        <v>83</v>
      </c>
      <c r="E9" s="606">
        <v>31</v>
      </c>
      <c r="F9" s="593">
        <v>0</v>
      </c>
      <c r="G9" s="593">
        <v>0</v>
      </c>
      <c r="H9" s="593">
        <v>0</v>
      </c>
    </row>
    <row r="10" spans="1:8" ht="18" customHeight="1">
      <c r="A10" s="605" t="s">
        <v>4</v>
      </c>
      <c r="B10" s="606" t="s">
        <v>12</v>
      </c>
      <c r="C10" s="607" t="s">
        <v>4</v>
      </c>
      <c r="D10" s="594" t="s">
        <v>84</v>
      </c>
      <c r="E10" s="606">
        <v>32</v>
      </c>
      <c r="F10" s="593">
        <v>0</v>
      </c>
      <c r="G10" s="593">
        <v>0</v>
      </c>
      <c r="H10" s="593">
        <v>0</v>
      </c>
    </row>
    <row r="11" spans="1:8" ht="18" customHeight="1">
      <c r="A11" s="605" t="s">
        <v>4</v>
      </c>
      <c r="B11" s="606" t="s">
        <v>13</v>
      </c>
      <c r="C11" s="607" t="s">
        <v>4</v>
      </c>
      <c r="D11" s="594" t="s">
        <v>85</v>
      </c>
      <c r="E11" s="606">
        <v>33</v>
      </c>
      <c r="F11" s="593">
        <v>0</v>
      </c>
      <c r="G11" s="593">
        <v>0</v>
      </c>
      <c r="H11" s="593">
        <v>0</v>
      </c>
    </row>
    <row r="12" spans="1:8" ht="18" customHeight="1">
      <c r="A12" s="605" t="s">
        <v>4</v>
      </c>
      <c r="B12" s="606" t="s">
        <v>14</v>
      </c>
      <c r="C12" s="607" t="s">
        <v>4</v>
      </c>
      <c r="D12" s="594" t="s">
        <v>86</v>
      </c>
      <c r="E12" s="606">
        <v>34</v>
      </c>
      <c r="F12" s="593">
        <v>0</v>
      </c>
      <c r="G12" s="593">
        <v>0</v>
      </c>
      <c r="H12" s="593">
        <v>0</v>
      </c>
    </row>
    <row r="13" spans="1:8" ht="18" customHeight="1">
      <c r="A13" s="605" t="s">
        <v>4</v>
      </c>
      <c r="B13" s="606" t="s">
        <v>15</v>
      </c>
      <c r="C13" s="607" t="s">
        <v>4</v>
      </c>
      <c r="D13" s="594" t="s">
        <v>87</v>
      </c>
      <c r="E13" s="606">
        <v>35</v>
      </c>
      <c r="F13" s="593">
        <v>0</v>
      </c>
      <c r="G13" s="593">
        <v>0</v>
      </c>
      <c r="H13" s="593">
        <v>0</v>
      </c>
    </row>
    <row r="14" spans="1:8" ht="18" customHeight="1">
      <c r="A14" s="605" t="s">
        <v>4</v>
      </c>
      <c r="B14" s="606" t="s">
        <v>16</v>
      </c>
      <c r="C14" s="607" t="s">
        <v>4</v>
      </c>
      <c r="D14" s="594" t="s">
        <v>90</v>
      </c>
      <c r="E14" s="606">
        <v>36</v>
      </c>
      <c r="F14" s="593">
        <v>0</v>
      </c>
      <c r="G14" s="593">
        <v>0</v>
      </c>
      <c r="H14" s="593">
        <v>0</v>
      </c>
    </row>
    <row r="15" spans="1:8" ht="18" customHeight="1">
      <c r="A15" s="605" t="s">
        <v>4</v>
      </c>
      <c r="B15" s="606" t="s">
        <v>17</v>
      </c>
      <c r="C15" s="607" t="s">
        <v>4</v>
      </c>
      <c r="D15" s="594" t="s">
        <v>91</v>
      </c>
      <c r="E15" s="606">
        <v>37</v>
      </c>
      <c r="F15" s="593">
        <f>16754.4+71369.4</f>
        <v>88123.79999999999</v>
      </c>
      <c r="G15" s="593">
        <f>16754.4+71369.4</f>
        <v>88123.79999999999</v>
      </c>
      <c r="H15" s="593">
        <v>0</v>
      </c>
    </row>
    <row r="16" spans="1:8" ht="18" customHeight="1">
      <c r="A16" s="605" t="s">
        <v>4</v>
      </c>
      <c r="B16" s="606" t="s">
        <v>18</v>
      </c>
      <c r="C16" s="607" t="s">
        <v>4</v>
      </c>
      <c r="D16" s="594" t="s">
        <v>92</v>
      </c>
      <c r="E16" s="606">
        <v>38</v>
      </c>
      <c r="F16" s="593">
        <f>132206.82+108170.35</f>
        <v>240377.17</v>
      </c>
      <c r="G16" s="593">
        <f>132206.82+108170.35</f>
        <v>240377.17</v>
      </c>
      <c r="H16" s="593">
        <v>0</v>
      </c>
    </row>
    <row r="17" spans="1:8" ht="18" customHeight="1">
      <c r="A17" s="605" t="s">
        <v>4</v>
      </c>
      <c r="B17" s="606" t="s">
        <v>19</v>
      </c>
      <c r="C17" s="607" t="s">
        <v>4</v>
      </c>
      <c r="D17" s="594" t="s">
        <v>93</v>
      </c>
      <c r="E17" s="606">
        <v>39</v>
      </c>
      <c r="F17" s="593">
        <v>500000</v>
      </c>
      <c r="G17" s="593">
        <v>500000</v>
      </c>
      <c r="H17" s="593">
        <v>0</v>
      </c>
    </row>
    <row r="18" spans="1:8" ht="18" customHeight="1">
      <c r="A18" s="605" t="s">
        <v>4</v>
      </c>
      <c r="B18" s="606" t="s">
        <v>39</v>
      </c>
      <c r="C18" s="607" t="s">
        <v>4</v>
      </c>
      <c r="D18" s="594" t="s">
        <v>94</v>
      </c>
      <c r="E18" s="606">
        <v>40</v>
      </c>
      <c r="F18" s="593">
        <v>1923671.87</v>
      </c>
      <c r="G18" s="593">
        <v>1923671.87</v>
      </c>
      <c r="H18" s="593">
        <v>0</v>
      </c>
    </row>
    <row r="19" spans="1:8" ht="18" customHeight="1">
      <c r="A19" s="605" t="s">
        <v>4</v>
      </c>
      <c r="B19" s="606" t="s">
        <v>40</v>
      </c>
      <c r="C19" s="607" t="s">
        <v>4</v>
      </c>
      <c r="D19" s="594" t="s">
        <v>95</v>
      </c>
      <c r="E19" s="606">
        <v>41</v>
      </c>
      <c r="F19" s="593">
        <v>0</v>
      </c>
      <c r="G19" s="593">
        <v>0</v>
      </c>
      <c r="H19" s="593">
        <v>0</v>
      </c>
    </row>
    <row r="20" spans="1:8" ht="18" customHeight="1">
      <c r="A20" s="605" t="s">
        <v>4</v>
      </c>
      <c r="B20" s="606" t="s">
        <v>41</v>
      </c>
      <c r="C20" s="607" t="s">
        <v>4</v>
      </c>
      <c r="D20" s="594" t="s">
        <v>96</v>
      </c>
      <c r="E20" s="606">
        <v>42</v>
      </c>
      <c r="F20" s="593">
        <v>0</v>
      </c>
      <c r="G20" s="593">
        <v>0</v>
      </c>
      <c r="H20" s="593">
        <v>0</v>
      </c>
    </row>
    <row r="21" spans="1:8" ht="18" customHeight="1">
      <c r="A21" s="605" t="s">
        <v>4</v>
      </c>
      <c r="B21" s="606" t="s">
        <v>42</v>
      </c>
      <c r="C21" s="607" t="s">
        <v>4</v>
      </c>
      <c r="D21" s="594" t="s">
        <v>97</v>
      </c>
      <c r="E21" s="606">
        <v>43</v>
      </c>
      <c r="F21" s="593">
        <v>300000</v>
      </c>
      <c r="G21" s="593">
        <v>300000</v>
      </c>
      <c r="H21" s="593">
        <v>0</v>
      </c>
    </row>
    <row r="22" spans="1:8" ht="18" customHeight="1">
      <c r="A22" s="605" t="s">
        <v>4</v>
      </c>
      <c r="B22" s="606" t="s">
        <v>43</v>
      </c>
      <c r="C22" s="607" t="s">
        <v>4</v>
      </c>
      <c r="D22" s="594" t="s">
        <v>98</v>
      </c>
      <c r="E22" s="606">
        <v>44</v>
      </c>
      <c r="F22" s="593">
        <v>5288843.36</v>
      </c>
      <c r="G22" s="593">
        <v>5202843.36</v>
      </c>
      <c r="H22" s="593">
        <v>86000</v>
      </c>
    </row>
    <row r="23" spans="1:8" ht="18" customHeight="1">
      <c r="A23" s="605" t="s">
        <v>4</v>
      </c>
      <c r="B23" s="606" t="s">
        <v>44</v>
      </c>
      <c r="C23" s="607" t="s">
        <v>4</v>
      </c>
      <c r="D23" s="594" t="s">
        <v>99</v>
      </c>
      <c r="E23" s="606">
        <v>45</v>
      </c>
      <c r="F23" s="593">
        <v>0</v>
      </c>
      <c r="G23" s="593">
        <v>0</v>
      </c>
      <c r="H23" s="593">
        <v>0</v>
      </c>
    </row>
    <row r="24" spans="1:8" ht="18" customHeight="1">
      <c r="A24" s="605" t="s">
        <v>4</v>
      </c>
      <c r="B24" s="606" t="s">
        <v>45</v>
      </c>
      <c r="C24" s="607" t="s">
        <v>4</v>
      </c>
      <c r="D24" s="594" t="s">
        <v>100</v>
      </c>
      <c r="E24" s="606">
        <v>46</v>
      </c>
      <c r="F24" s="593">
        <v>0</v>
      </c>
      <c r="G24" s="593">
        <v>0</v>
      </c>
      <c r="H24" s="593">
        <v>0</v>
      </c>
    </row>
    <row r="25" spans="1:8" ht="18" customHeight="1">
      <c r="A25" s="605" t="s">
        <v>4</v>
      </c>
      <c r="B25" s="606" t="s">
        <v>46</v>
      </c>
      <c r="C25" s="607" t="s">
        <v>4</v>
      </c>
      <c r="D25" s="594" t="s">
        <v>101</v>
      </c>
      <c r="E25" s="606">
        <v>47</v>
      </c>
      <c r="F25" s="593">
        <v>0</v>
      </c>
      <c r="G25" s="593">
        <v>0</v>
      </c>
      <c r="H25" s="593">
        <v>0</v>
      </c>
    </row>
    <row r="26" spans="1:8" ht="18" customHeight="1">
      <c r="A26" s="605" t="s">
        <v>4</v>
      </c>
      <c r="B26" s="606" t="s">
        <v>47</v>
      </c>
      <c r="C26" s="607" t="s">
        <v>4</v>
      </c>
      <c r="D26" s="594" t="s">
        <v>102</v>
      </c>
      <c r="E26" s="606">
        <v>48</v>
      </c>
      <c r="F26" s="593">
        <v>0</v>
      </c>
      <c r="G26" s="593">
        <v>0</v>
      </c>
      <c r="H26" s="593">
        <v>0</v>
      </c>
    </row>
    <row r="27" spans="1:8" ht="18" customHeight="1">
      <c r="A27" s="605" t="s">
        <v>4</v>
      </c>
      <c r="B27" s="606" t="s">
        <v>48</v>
      </c>
      <c r="C27" s="607" t="s">
        <v>4</v>
      </c>
      <c r="D27" s="594" t="s">
        <v>103</v>
      </c>
      <c r="E27" s="606">
        <v>49</v>
      </c>
      <c r="F27" s="593">
        <v>0</v>
      </c>
      <c r="G27" s="593">
        <v>0</v>
      </c>
      <c r="H27" s="593">
        <v>0</v>
      </c>
    </row>
    <row r="28" spans="1:8" ht="18" customHeight="1">
      <c r="A28" s="605" t="s">
        <v>4</v>
      </c>
      <c r="B28" s="606" t="s">
        <v>49</v>
      </c>
      <c r="C28" s="607" t="s">
        <v>4</v>
      </c>
      <c r="D28" s="594" t="s">
        <v>104</v>
      </c>
      <c r="E28" s="606">
        <v>50</v>
      </c>
      <c r="F28" s="593">
        <v>0</v>
      </c>
      <c r="G28" s="593">
        <v>0</v>
      </c>
      <c r="H28" s="593">
        <v>0</v>
      </c>
    </row>
    <row r="29" spans="1:8" ht="18" customHeight="1">
      <c r="A29" s="605" t="s">
        <v>4</v>
      </c>
      <c r="B29" s="606" t="s">
        <v>50</v>
      </c>
      <c r="C29" s="607" t="s">
        <v>4</v>
      </c>
      <c r="D29" s="594" t="s">
        <v>105</v>
      </c>
      <c r="E29" s="606">
        <v>51</v>
      </c>
      <c r="F29" s="593">
        <v>0</v>
      </c>
      <c r="G29" s="593">
        <v>0</v>
      </c>
      <c r="H29" s="593">
        <v>0</v>
      </c>
    </row>
    <row r="30" spans="1:8" ht="18" customHeight="1">
      <c r="A30" s="605" t="s">
        <v>4</v>
      </c>
      <c r="B30" s="606" t="s">
        <v>51</v>
      </c>
      <c r="C30" s="607" t="s">
        <v>4</v>
      </c>
      <c r="D30" s="594" t="s">
        <v>106</v>
      </c>
      <c r="E30" s="606">
        <v>52</v>
      </c>
      <c r="F30" s="593">
        <v>0</v>
      </c>
      <c r="G30" s="593">
        <v>0</v>
      </c>
      <c r="H30" s="593">
        <v>0</v>
      </c>
    </row>
    <row r="31" spans="1:8" ht="18" customHeight="1">
      <c r="A31" s="608" t="s">
        <v>20</v>
      </c>
      <c r="B31" s="606" t="s">
        <v>52</v>
      </c>
      <c r="C31" s="593">
        <v>6339770.91</v>
      </c>
      <c r="D31" s="608" t="s">
        <v>28</v>
      </c>
      <c r="E31" s="606">
        <v>53</v>
      </c>
      <c r="F31" s="593">
        <v>8341016.2</v>
      </c>
      <c r="G31" s="593">
        <v>8255016.2</v>
      </c>
      <c r="H31" s="593">
        <v>86000</v>
      </c>
    </row>
    <row r="32" spans="1:8" ht="18" customHeight="1">
      <c r="A32" s="605" t="s">
        <v>53</v>
      </c>
      <c r="B32" s="606" t="s">
        <v>54</v>
      </c>
      <c r="C32" s="593">
        <v>4794806.81</v>
      </c>
      <c r="D32" s="609" t="s">
        <v>55</v>
      </c>
      <c r="E32" s="606">
        <v>54</v>
      </c>
      <c r="F32" s="593">
        <v>2793561.52</v>
      </c>
      <c r="G32" s="593">
        <v>2479561.52</v>
      </c>
      <c r="H32" s="593">
        <v>314000</v>
      </c>
    </row>
    <row r="33" spans="1:8" ht="18" customHeight="1">
      <c r="A33" s="605" t="s">
        <v>463</v>
      </c>
      <c r="B33" s="606" t="s">
        <v>56</v>
      </c>
      <c r="C33" s="593">
        <v>4594806.81</v>
      </c>
      <c r="D33" s="609"/>
      <c r="E33" s="606">
        <v>55</v>
      </c>
      <c r="F33" s="607" t="s">
        <v>4</v>
      </c>
      <c r="G33" s="607" t="s">
        <v>4</v>
      </c>
      <c r="H33" s="607" t="s">
        <v>4</v>
      </c>
    </row>
    <row r="34" spans="1:8" ht="18" customHeight="1">
      <c r="A34" s="605" t="s">
        <v>464</v>
      </c>
      <c r="B34" s="606" t="s">
        <v>57</v>
      </c>
      <c r="C34" s="593">
        <v>200000</v>
      </c>
      <c r="D34" s="609"/>
      <c r="E34" s="606">
        <v>56</v>
      </c>
      <c r="F34" s="607" t="s">
        <v>4</v>
      </c>
      <c r="G34" s="607" t="s">
        <v>4</v>
      </c>
      <c r="H34" s="607" t="s">
        <v>4</v>
      </c>
    </row>
    <row r="35" spans="1:8" ht="18" customHeight="1">
      <c r="A35" s="605" t="s">
        <v>4</v>
      </c>
      <c r="B35" s="606" t="s">
        <v>58</v>
      </c>
      <c r="C35" s="604" t="s">
        <v>4</v>
      </c>
      <c r="D35" s="609" t="s">
        <v>4</v>
      </c>
      <c r="E35" s="606">
        <v>57</v>
      </c>
      <c r="F35" s="607" t="s">
        <v>4</v>
      </c>
      <c r="G35" s="607" t="s">
        <v>4</v>
      </c>
      <c r="H35" s="607" t="s">
        <v>4</v>
      </c>
    </row>
    <row r="36" spans="1:8" ht="18" customHeight="1">
      <c r="A36" s="608" t="s">
        <v>465</v>
      </c>
      <c r="B36" s="606" t="s">
        <v>59</v>
      </c>
      <c r="C36" s="593">
        <v>11134577.72</v>
      </c>
      <c r="D36" s="608" t="s">
        <v>465</v>
      </c>
      <c r="E36" s="606">
        <v>58</v>
      </c>
      <c r="F36" s="593">
        <f>2072633.09+9061944.63</f>
        <v>11134577.72</v>
      </c>
      <c r="G36" s="593">
        <f>2072633.09+8661944.63</f>
        <v>10734577.72</v>
      </c>
      <c r="H36" s="593">
        <v>400000</v>
      </c>
    </row>
    <row r="37" spans="1:8" ht="17.25" customHeight="1">
      <c r="A37" s="124" t="s">
        <v>191</v>
      </c>
      <c r="B37" s="125"/>
      <c r="C37" s="125"/>
      <c r="D37" s="125"/>
      <c r="E37" s="125"/>
      <c r="F37" s="125"/>
      <c r="G37" s="125"/>
      <c r="H37" s="125"/>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33"/>
  <sheetViews>
    <sheetView zoomScalePageLayoutView="0" workbookViewId="0" topLeftCell="A1">
      <selection activeCell="D13" sqref="D13"/>
    </sheetView>
  </sheetViews>
  <sheetFormatPr defaultColWidth="9.00390625" defaultRowHeight="14.25" customHeight="1"/>
  <cols>
    <col min="1" max="3" width="3.75390625" style="5" customWidth="1"/>
    <col min="4" max="9" width="8.25390625" style="5" customWidth="1"/>
    <col min="10" max="10" width="6.875" style="5" customWidth="1"/>
    <col min="11" max="13" width="8.25390625" style="5" customWidth="1"/>
    <col min="14" max="14" width="6.875" style="5" customWidth="1"/>
    <col min="15" max="15" width="5.625" style="5" customWidth="1"/>
    <col min="16" max="16" width="8.25390625" style="5" customWidth="1"/>
    <col min="17" max="17" width="5.375" style="5" customWidth="1"/>
    <col min="18" max="16384" width="9.00390625" style="5" customWidth="1"/>
  </cols>
  <sheetData>
    <row r="1" spans="1:16" ht="15" customHeight="1">
      <c r="A1" s="534"/>
      <c r="B1" s="535"/>
      <c r="C1" s="535"/>
      <c r="D1" s="535"/>
      <c r="E1" s="13"/>
      <c r="F1" s="13"/>
      <c r="G1" s="13"/>
      <c r="H1" s="11"/>
      <c r="I1" s="11"/>
      <c r="J1" s="11"/>
      <c r="K1" s="11"/>
      <c r="L1" s="11"/>
      <c r="M1" s="11"/>
      <c r="N1" s="11"/>
      <c r="O1" s="11"/>
      <c r="P1" s="11"/>
    </row>
    <row r="2" spans="1:17" ht="36" customHeight="1">
      <c r="A2" s="548" t="s">
        <v>64</v>
      </c>
      <c r="B2" s="548"/>
      <c r="C2" s="548"/>
      <c r="D2" s="548"/>
      <c r="E2" s="548"/>
      <c r="F2" s="548"/>
      <c r="G2" s="548"/>
      <c r="H2" s="548"/>
      <c r="I2" s="548"/>
      <c r="J2" s="548"/>
      <c r="K2" s="548"/>
      <c r="L2" s="548"/>
      <c r="M2" s="548"/>
      <c r="N2" s="548"/>
      <c r="O2" s="548"/>
      <c r="P2" s="548"/>
      <c r="Q2" s="548"/>
    </row>
    <row r="3" spans="1:17" ht="19.5" customHeight="1">
      <c r="A3" s="116"/>
      <c r="B3" s="116"/>
      <c r="C3" s="116"/>
      <c r="D3" s="116"/>
      <c r="E3" s="116"/>
      <c r="F3" s="116"/>
      <c r="G3" s="116"/>
      <c r="H3" s="116"/>
      <c r="I3" s="116"/>
      <c r="J3" s="116"/>
      <c r="K3" s="116"/>
      <c r="L3" s="116"/>
      <c r="M3" s="116"/>
      <c r="N3" s="117"/>
      <c r="O3" s="118"/>
      <c r="P3" s="522" t="s">
        <v>434</v>
      </c>
      <c r="Q3" s="522"/>
    </row>
    <row r="4" spans="1:17" s="8" customFormat="1" ht="19.5" customHeight="1">
      <c r="A4" s="537" t="s">
        <v>435</v>
      </c>
      <c r="B4" s="537"/>
      <c r="C4" s="537"/>
      <c r="D4" s="540" t="s">
        <v>436</v>
      </c>
      <c r="E4" s="540"/>
      <c r="F4" s="540"/>
      <c r="G4" s="119"/>
      <c r="H4" s="119"/>
      <c r="I4" s="120"/>
      <c r="J4" s="120"/>
      <c r="K4" s="121"/>
      <c r="L4" s="536"/>
      <c r="M4" s="536"/>
      <c r="N4" s="122"/>
      <c r="O4" s="123"/>
      <c r="P4" s="523" t="s">
        <v>416</v>
      </c>
      <c r="Q4" s="523"/>
    </row>
    <row r="5" spans="1:17" s="10" customFormat="1" ht="39.75" customHeight="1">
      <c r="A5" s="529" t="s">
        <v>148</v>
      </c>
      <c r="B5" s="529"/>
      <c r="C5" s="529"/>
      <c r="D5" s="529"/>
      <c r="E5" s="529" t="s">
        <v>88</v>
      </c>
      <c r="F5" s="529"/>
      <c r="G5" s="529"/>
      <c r="H5" s="549" t="s">
        <v>142</v>
      </c>
      <c r="I5" s="550"/>
      <c r="J5" s="551"/>
      <c r="K5" s="529" t="s">
        <v>143</v>
      </c>
      <c r="L5" s="529"/>
      <c r="M5" s="529"/>
      <c r="N5" s="552" t="s">
        <v>89</v>
      </c>
      <c r="O5" s="552"/>
      <c r="P5" s="552"/>
      <c r="Q5" s="552"/>
    </row>
    <row r="6" spans="1:17" s="4" customFormat="1" ht="26.25" customHeight="1">
      <c r="A6" s="543" t="s">
        <v>149</v>
      </c>
      <c r="B6" s="544"/>
      <c r="C6" s="545"/>
      <c r="D6" s="553" t="s">
        <v>138</v>
      </c>
      <c r="E6" s="553" t="s">
        <v>144</v>
      </c>
      <c r="F6" s="553" t="s">
        <v>181</v>
      </c>
      <c r="G6" s="553" t="s">
        <v>145</v>
      </c>
      <c r="H6" s="538" t="s">
        <v>144</v>
      </c>
      <c r="I6" s="530" t="s">
        <v>150</v>
      </c>
      <c r="J6" s="530" t="s">
        <v>151</v>
      </c>
      <c r="K6" s="532" t="s">
        <v>144</v>
      </c>
      <c r="L6" s="529" t="s">
        <v>150</v>
      </c>
      <c r="M6" s="529" t="s">
        <v>151</v>
      </c>
      <c r="N6" s="541" t="s">
        <v>144</v>
      </c>
      <c r="O6" s="524" t="s">
        <v>181</v>
      </c>
      <c r="P6" s="524" t="s">
        <v>145</v>
      </c>
      <c r="Q6" s="524"/>
    </row>
    <row r="7" spans="1:17" s="4" customFormat="1" ht="36" customHeight="1">
      <c r="A7" s="546"/>
      <c r="B7" s="540"/>
      <c r="C7" s="547"/>
      <c r="D7" s="554"/>
      <c r="E7" s="554"/>
      <c r="F7" s="554"/>
      <c r="G7" s="554"/>
      <c r="H7" s="539"/>
      <c r="I7" s="531"/>
      <c r="J7" s="531"/>
      <c r="K7" s="533"/>
      <c r="L7" s="528"/>
      <c r="M7" s="528"/>
      <c r="N7" s="542"/>
      <c r="O7" s="552"/>
      <c r="P7" s="127" t="s">
        <v>146</v>
      </c>
      <c r="Q7" s="128" t="s">
        <v>147</v>
      </c>
    </row>
    <row r="8" spans="1:17" s="4" customFormat="1" ht="22.5" customHeight="1">
      <c r="A8" s="528" t="s">
        <v>1</v>
      </c>
      <c r="B8" s="528" t="s">
        <v>2</v>
      </c>
      <c r="C8" s="528" t="s">
        <v>3</v>
      </c>
      <c r="D8" s="126" t="s">
        <v>152</v>
      </c>
      <c r="E8" s="126">
        <v>1</v>
      </c>
      <c r="F8" s="126">
        <v>2</v>
      </c>
      <c r="G8" s="126">
        <v>3</v>
      </c>
      <c r="H8" s="126">
        <v>4</v>
      </c>
      <c r="I8" s="126">
        <v>5</v>
      </c>
      <c r="J8" s="126">
        <v>6</v>
      </c>
      <c r="K8" s="126">
        <v>7</v>
      </c>
      <c r="L8" s="126">
        <v>8</v>
      </c>
      <c r="M8" s="126">
        <v>9</v>
      </c>
      <c r="N8" s="126">
        <v>10</v>
      </c>
      <c r="O8" s="126">
        <v>11</v>
      </c>
      <c r="P8" s="126">
        <v>12</v>
      </c>
      <c r="Q8" s="126">
        <v>13</v>
      </c>
    </row>
    <row r="9" spans="1:17" s="4" customFormat="1" ht="22.5" customHeight="1">
      <c r="A9" s="528"/>
      <c r="B9" s="528"/>
      <c r="C9" s="528"/>
      <c r="D9" s="126" t="s">
        <v>144</v>
      </c>
      <c r="E9" s="129">
        <f aca="true" t="shared" si="0" ref="E9:K9">E10+E14+E18+E21+E24+E27</f>
        <v>4594806.81</v>
      </c>
      <c r="F9" s="130">
        <f t="shared" si="0"/>
        <v>0</v>
      </c>
      <c r="G9" s="131">
        <f t="shared" si="0"/>
        <v>4594806.81</v>
      </c>
      <c r="H9" s="132">
        <f t="shared" si="0"/>
        <v>6139770.91</v>
      </c>
      <c r="I9" s="133">
        <f t="shared" si="0"/>
        <v>4556336.91</v>
      </c>
      <c r="J9" s="134">
        <f t="shared" si="0"/>
        <v>1583434</v>
      </c>
      <c r="K9" s="135">
        <f t="shared" si="0"/>
        <v>8255016.2</v>
      </c>
      <c r="L9" s="136">
        <f aca="true" t="shared" si="1" ref="L9:Q9">L10+L14+L18+L21+L24+L27</f>
        <v>4556336.91</v>
      </c>
      <c r="M9" s="137">
        <f t="shared" si="1"/>
        <v>3698679.29</v>
      </c>
      <c r="N9" s="138">
        <f t="shared" si="1"/>
        <v>2479561.52</v>
      </c>
      <c r="O9" s="139">
        <f t="shared" si="1"/>
        <v>0</v>
      </c>
      <c r="P9" s="140">
        <f t="shared" si="1"/>
        <v>2479561.52</v>
      </c>
      <c r="Q9" s="141">
        <f t="shared" si="1"/>
        <v>0</v>
      </c>
    </row>
    <row r="10" spans="1:17" s="4" customFormat="1" ht="22.5" customHeight="1">
      <c r="A10" s="510" t="s">
        <v>363</v>
      </c>
      <c r="B10" s="511" t="s">
        <v>4</v>
      </c>
      <c r="C10" s="512" t="s">
        <v>4</v>
      </c>
      <c r="D10" s="142" t="s">
        <v>364</v>
      </c>
      <c r="E10" s="143">
        <v>0</v>
      </c>
      <c r="F10" s="144">
        <v>0</v>
      </c>
      <c r="G10" s="145">
        <v>0</v>
      </c>
      <c r="H10" s="146">
        <f>H12+H13</f>
        <v>88123.8</v>
      </c>
      <c r="I10" s="148">
        <f>I12+I13</f>
        <v>88123.8</v>
      </c>
      <c r="J10" s="149">
        <v>0</v>
      </c>
      <c r="K10" s="150">
        <f>L10+M10</f>
        <v>88123.8</v>
      </c>
      <c r="L10" s="150">
        <f>L12+L13</f>
        <v>88123.8</v>
      </c>
      <c r="M10" s="151">
        <v>0</v>
      </c>
      <c r="N10" s="152">
        <v>0</v>
      </c>
      <c r="O10" s="153">
        <v>0</v>
      </c>
      <c r="P10" s="154">
        <v>0</v>
      </c>
      <c r="Q10" s="155">
        <v>0</v>
      </c>
    </row>
    <row r="11" spans="1:17" s="4" customFormat="1" ht="22.5" customHeight="1">
      <c r="A11" s="513" t="s">
        <v>365</v>
      </c>
      <c r="B11" s="514" t="s">
        <v>4</v>
      </c>
      <c r="C11" s="515" t="s">
        <v>4</v>
      </c>
      <c r="D11" s="156" t="s">
        <v>366</v>
      </c>
      <c r="E11" s="157">
        <v>0</v>
      </c>
      <c r="F11" s="158">
        <v>0</v>
      </c>
      <c r="G11" s="159">
        <v>0</v>
      </c>
      <c r="H11" s="160">
        <f>H12+H13</f>
        <v>88123.8</v>
      </c>
      <c r="I11" s="161">
        <f>I12+I13</f>
        <v>88123.8</v>
      </c>
      <c r="J11" s="162">
        <v>0</v>
      </c>
      <c r="K11" s="150">
        <f aca="true" t="shared" si="2" ref="K11:K32">L11+M11</f>
        <v>88123.8</v>
      </c>
      <c r="L11" s="163">
        <f>L12+L13</f>
        <v>88123.8</v>
      </c>
      <c r="M11" s="164">
        <v>0</v>
      </c>
      <c r="N11" s="165">
        <v>0</v>
      </c>
      <c r="O11" s="166">
        <v>0</v>
      </c>
      <c r="P11" s="167">
        <v>0</v>
      </c>
      <c r="Q11" s="168">
        <v>0</v>
      </c>
    </row>
    <row r="12" spans="1:17" s="4" customFormat="1" ht="22.5" customHeight="1">
      <c r="A12" s="516" t="s">
        <v>367</v>
      </c>
      <c r="B12" s="517" t="s">
        <v>4</v>
      </c>
      <c r="C12" s="518" t="s">
        <v>4</v>
      </c>
      <c r="D12" s="169" t="s">
        <v>368</v>
      </c>
      <c r="E12" s="170">
        <v>0</v>
      </c>
      <c r="F12" s="171">
        <v>0</v>
      </c>
      <c r="G12" s="172">
        <v>0</v>
      </c>
      <c r="H12" s="173">
        <v>46083</v>
      </c>
      <c r="I12" s="174">
        <v>46083</v>
      </c>
      <c r="J12" s="175">
        <v>0</v>
      </c>
      <c r="K12" s="150">
        <f t="shared" si="2"/>
        <v>46083</v>
      </c>
      <c r="L12" s="176">
        <v>46083</v>
      </c>
      <c r="M12" s="177">
        <v>0</v>
      </c>
      <c r="N12" s="178">
        <v>0</v>
      </c>
      <c r="O12" s="179">
        <v>0</v>
      </c>
      <c r="P12" s="180">
        <v>0</v>
      </c>
      <c r="Q12" s="181">
        <v>0</v>
      </c>
    </row>
    <row r="13" spans="1:17" s="4" customFormat="1" ht="22.5" customHeight="1">
      <c r="A13" s="519" t="s">
        <v>369</v>
      </c>
      <c r="B13" s="520" t="s">
        <v>4</v>
      </c>
      <c r="C13" s="521" t="s">
        <v>4</v>
      </c>
      <c r="D13" s="94" t="s">
        <v>461</v>
      </c>
      <c r="E13" s="182">
        <v>0</v>
      </c>
      <c r="F13" s="183">
        <v>0</v>
      </c>
      <c r="G13" s="184">
        <v>0</v>
      </c>
      <c r="H13" s="185">
        <f>16754.4+25286.4</f>
        <v>42040.8</v>
      </c>
      <c r="I13" s="186">
        <f>16754.4+25286.4</f>
        <v>42040.8</v>
      </c>
      <c r="J13" s="187">
        <v>0</v>
      </c>
      <c r="K13" s="150">
        <f t="shared" si="2"/>
        <v>42040.8</v>
      </c>
      <c r="L13" s="188">
        <f>16754.4+25286.4</f>
        <v>42040.8</v>
      </c>
      <c r="M13" s="189">
        <v>0</v>
      </c>
      <c r="N13" s="190">
        <v>0</v>
      </c>
      <c r="O13" s="191">
        <v>0</v>
      </c>
      <c r="P13" s="192">
        <v>0</v>
      </c>
      <c r="Q13" s="193">
        <v>0</v>
      </c>
    </row>
    <row r="14" spans="1:17" s="4" customFormat="1" ht="22.5" customHeight="1">
      <c r="A14" s="498" t="s">
        <v>370</v>
      </c>
      <c r="B14" s="499" t="s">
        <v>4</v>
      </c>
      <c r="C14" s="500" t="s">
        <v>4</v>
      </c>
      <c r="D14" s="194" t="s">
        <v>371</v>
      </c>
      <c r="E14" s="195">
        <v>0</v>
      </c>
      <c r="F14" s="196">
        <v>0</v>
      </c>
      <c r="G14" s="197">
        <v>0</v>
      </c>
      <c r="H14" s="198">
        <f>H15</f>
        <v>240377.17</v>
      </c>
      <c r="I14" s="199">
        <f>I15</f>
        <v>240377.17</v>
      </c>
      <c r="J14" s="200">
        <v>0</v>
      </c>
      <c r="K14" s="150">
        <f t="shared" si="2"/>
        <v>240377.17</v>
      </c>
      <c r="L14" s="201">
        <f>L15</f>
        <v>240377.17</v>
      </c>
      <c r="M14" s="202">
        <v>0</v>
      </c>
      <c r="N14" s="203">
        <v>0</v>
      </c>
      <c r="O14" s="204">
        <v>0</v>
      </c>
      <c r="P14" s="205">
        <v>0</v>
      </c>
      <c r="Q14" s="206">
        <v>0</v>
      </c>
    </row>
    <row r="15" spans="1:17" s="4" customFormat="1" ht="22.5" customHeight="1">
      <c r="A15" s="501" t="s">
        <v>372</v>
      </c>
      <c r="B15" s="502" t="s">
        <v>4</v>
      </c>
      <c r="C15" s="503" t="s">
        <v>4</v>
      </c>
      <c r="D15" s="207" t="s">
        <v>373</v>
      </c>
      <c r="E15" s="208">
        <v>0</v>
      </c>
      <c r="F15" s="209">
        <v>0</v>
      </c>
      <c r="G15" s="210">
        <v>0</v>
      </c>
      <c r="H15" s="211">
        <f>H16+H17</f>
        <v>240377.17</v>
      </c>
      <c r="I15" s="212">
        <f>I16+I17</f>
        <v>240377.17</v>
      </c>
      <c r="J15" s="213">
        <v>0</v>
      </c>
      <c r="K15" s="150">
        <f t="shared" si="2"/>
        <v>240377.17</v>
      </c>
      <c r="L15" s="214">
        <f>L16+L17</f>
        <v>240377.17</v>
      </c>
      <c r="M15" s="215">
        <v>0</v>
      </c>
      <c r="N15" s="216">
        <v>0</v>
      </c>
      <c r="O15" s="217">
        <v>0</v>
      </c>
      <c r="P15" s="218">
        <v>0</v>
      </c>
      <c r="Q15" s="219">
        <v>0</v>
      </c>
    </row>
    <row r="16" spans="1:17" s="4" customFormat="1" ht="22.5" customHeight="1">
      <c r="A16" s="504" t="s">
        <v>374</v>
      </c>
      <c r="B16" s="505" t="s">
        <v>4</v>
      </c>
      <c r="C16" s="506" t="s">
        <v>4</v>
      </c>
      <c r="D16" s="220" t="s">
        <v>375</v>
      </c>
      <c r="E16" s="221">
        <v>0</v>
      </c>
      <c r="F16" s="222">
        <v>0</v>
      </c>
      <c r="G16" s="223">
        <v>0</v>
      </c>
      <c r="H16" s="224">
        <f>92408.82+74371.35</f>
        <v>166780.17</v>
      </c>
      <c r="I16" s="225">
        <f>92408.82+74371.35</f>
        <v>166780.17</v>
      </c>
      <c r="J16" s="226">
        <v>0</v>
      </c>
      <c r="K16" s="150">
        <f t="shared" si="2"/>
        <v>166780.17</v>
      </c>
      <c r="L16" s="227">
        <f>92408.82+74371.35</f>
        <v>166780.17</v>
      </c>
      <c r="M16" s="228">
        <v>0</v>
      </c>
      <c r="N16" s="229">
        <v>0</v>
      </c>
      <c r="O16" s="230">
        <v>0</v>
      </c>
      <c r="P16" s="231">
        <v>0</v>
      </c>
      <c r="Q16" s="232">
        <v>0</v>
      </c>
    </row>
    <row r="17" spans="1:17" s="4" customFormat="1" ht="22.5" customHeight="1">
      <c r="A17" s="507" t="s">
        <v>376</v>
      </c>
      <c r="B17" s="508" t="s">
        <v>4</v>
      </c>
      <c r="C17" s="509" t="s">
        <v>4</v>
      </c>
      <c r="D17" s="233" t="s">
        <v>377</v>
      </c>
      <c r="E17" s="234">
        <v>0</v>
      </c>
      <c r="F17" s="235">
        <v>0</v>
      </c>
      <c r="G17" s="236">
        <v>0</v>
      </c>
      <c r="H17" s="237">
        <f>39798+33799</f>
        <v>73597</v>
      </c>
      <c r="I17" s="238">
        <f>39798+33799</f>
        <v>73597</v>
      </c>
      <c r="J17" s="239">
        <v>0</v>
      </c>
      <c r="K17" s="150">
        <f t="shared" si="2"/>
        <v>73597</v>
      </c>
      <c r="L17" s="240">
        <f>39798+33799</f>
        <v>73597</v>
      </c>
      <c r="M17" s="241">
        <v>0</v>
      </c>
      <c r="N17" s="242">
        <v>0</v>
      </c>
      <c r="O17" s="243">
        <v>0</v>
      </c>
      <c r="P17" s="244">
        <v>0</v>
      </c>
      <c r="Q17" s="245">
        <v>0</v>
      </c>
    </row>
    <row r="18" spans="1:17" s="4" customFormat="1" ht="22.5" customHeight="1">
      <c r="A18" s="486" t="s">
        <v>378</v>
      </c>
      <c r="B18" s="487" t="s">
        <v>4</v>
      </c>
      <c r="C18" s="488" t="s">
        <v>4</v>
      </c>
      <c r="D18" s="246" t="s">
        <v>379</v>
      </c>
      <c r="E18" s="247">
        <v>0</v>
      </c>
      <c r="F18" s="248">
        <v>0</v>
      </c>
      <c r="G18" s="249">
        <v>0</v>
      </c>
      <c r="H18" s="250">
        <v>500000</v>
      </c>
      <c r="I18" s="251">
        <v>500000</v>
      </c>
      <c r="J18" s="252">
        <v>0</v>
      </c>
      <c r="K18" s="150">
        <f t="shared" si="2"/>
        <v>500000</v>
      </c>
      <c r="L18" s="253">
        <v>500000</v>
      </c>
      <c r="M18" s="254">
        <v>0</v>
      </c>
      <c r="N18" s="255">
        <v>0</v>
      </c>
      <c r="O18" s="256">
        <v>0</v>
      </c>
      <c r="P18" s="257">
        <v>0</v>
      </c>
      <c r="Q18" s="258">
        <v>0</v>
      </c>
    </row>
    <row r="19" spans="1:17" s="4" customFormat="1" ht="22.5" customHeight="1">
      <c r="A19" s="489" t="s">
        <v>380</v>
      </c>
      <c r="B19" s="490" t="s">
        <v>4</v>
      </c>
      <c r="C19" s="491" t="s">
        <v>4</v>
      </c>
      <c r="D19" s="259" t="s">
        <v>381</v>
      </c>
      <c r="E19" s="260">
        <v>0</v>
      </c>
      <c r="F19" s="261">
        <v>0</v>
      </c>
      <c r="G19" s="262">
        <v>0</v>
      </c>
      <c r="H19" s="263">
        <v>500000</v>
      </c>
      <c r="I19" s="264">
        <v>500000</v>
      </c>
      <c r="J19" s="265">
        <v>0</v>
      </c>
      <c r="K19" s="150">
        <f t="shared" si="2"/>
        <v>500000</v>
      </c>
      <c r="L19" s="266">
        <v>500000</v>
      </c>
      <c r="M19" s="267">
        <v>0</v>
      </c>
      <c r="N19" s="268">
        <v>0</v>
      </c>
      <c r="O19" s="269">
        <v>0</v>
      </c>
      <c r="P19" s="270">
        <v>0</v>
      </c>
      <c r="Q19" s="271">
        <v>0</v>
      </c>
    </row>
    <row r="20" spans="1:17" s="4" customFormat="1" ht="21.75" customHeight="1">
      <c r="A20" s="492" t="s">
        <v>382</v>
      </c>
      <c r="B20" s="493" t="s">
        <v>4</v>
      </c>
      <c r="C20" s="494" t="s">
        <v>4</v>
      </c>
      <c r="D20" s="272" t="s">
        <v>383</v>
      </c>
      <c r="E20" s="273">
        <v>0</v>
      </c>
      <c r="F20" s="274">
        <v>0</v>
      </c>
      <c r="G20" s="275">
        <v>0</v>
      </c>
      <c r="H20" s="276">
        <v>500000</v>
      </c>
      <c r="I20" s="277">
        <v>500000</v>
      </c>
      <c r="J20" s="278">
        <v>0</v>
      </c>
      <c r="K20" s="150">
        <f t="shared" si="2"/>
        <v>500000</v>
      </c>
      <c r="L20" s="279">
        <v>500000</v>
      </c>
      <c r="M20" s="280">
        <v>0</v>
      </c>
      <c r="N20" s="281">
        <v>0</v>
      </c>
      <c r="O20" s="282">
        <v>0</v>
      </c>
      <c r="P20" s="283">
        <v>0</v>
      </c>
      <c r="Q20" s="284">
        <v>0</v>
      </c>
    </row>
    <row r="21" spans="1:17" s="4" customFormat="1" ht="21.75" customHeight="1">
      <c r="A21" s="495" t="s">
        <v>399</v>
      </c>
      <c r="B21" s="496" t="s">
        <v>4</v>
      </c>
      <c r="C21" s="497" t="s">
        <v>4</v>
      </c>
      <c r="D21" s="285" t="s">
        <v>400</v>
      </c>
      <c r="E21" s="286">
        <v>300000</v>
      </c>
      <c r="F21" s="287">
        <v>0</v>
      </c>
      <c r="G21" s="288">
        <v>300000</v>
      </c>
      <c r="H21" s="289">
        <v>0</v>
      </c>
      <c r="I21" s="290">
        <v>0</v>
      </c>
      <c r="J21" s="291">
        <v>0</v>
      </c>
      <c r="K21" s="150">
        <f t="shared" si="2"/>
        <v>300000</v>
      </c>
      <c r="L21" s="292">
        <v>0</v>
      </c>
      <c r="M21" s="293">
        <v>300000</v>
      </c>
      <c r="N21" s="294">
        <v>0</v>
      </c>
      <c r="O21" s="295">
        <v>0</v>
      </c>
      <c r="P21" s="296">
        <v>0</v>
      </c>
      <c r="Q21" s="297">
        <v>0</v>
      </c>
    </row>
    <row r="22" spans="1:17" s="4" customFormat="1" ht="21.75" customHeight="1">
      <c r="A22" s="96" t="s">
        <v>401</v>
      </c>
      <c r="B22" s="97" t="s">
        <v>4</v>
      </c>
      <c r="C22" s="98" t="s">
        <v>4</v>
      </c>
      <c r="D22" s="298" t="s">
        <v>402</v>
      </c>
      <c r="E22" s="299">
        <v>300000</v>
      </c>
      <c r="F22" s="300">
        <v>0</v>
      </c>
      <c r="G22" s="301">
        <v>300000</v>
      </c>
      <c r="H22" s="302">
        <v>0</v>
      </c>
      <c r="I22" s="303">
        <v>0</v>
      </c>
      <c r="J22" s="304">
        <v>0</v>
      </c>
      <c r="K22" s="150">
        <f t="shared" si="2"/>
        <v>300000</v>
      </c>
      <c r="L22" s="305">
        <v>0</v>
      </c>
      <c r="M22" s="306">
        <v>300000</v>
      </c>
      <c r="N22" s="307">
        <v>0</v>
      </c>
      <c r="O22" s="308">
        <v>0</v>
      </c>
      <c r="P22" s="309">
        <v>0</v>
      </c>
      <c r="Q22" s="310">
        <v>0</v>
      </c>
    </row>
    <row r="23" spans="1:17" s="4" customFormat="1" ht="21.75" customHeight="1">
      <c r="A23" s="99" t="s">
        <v>403</v>
      </c>
      <c r="B23" s="469" t="s">
        <v>4</v>
      </c>
      <c r="C23" s="470" t="s">
        <v>4</v>
      </c>
      <c r="D23" s="311" t="s">
        <v>404</v>
      </c>
      <c r="E23" s="312">
        <v>300000</v>
      </c>
      <c r="F23" s="313">
        <v>0</v>
      </c>
      <c r="G23" s="314">
        <v>300000</v>
      </c>
      <c r="H23" s="315">
        <v>0</v>
      </c>
      <c r="I23" s="316">
        <v>0</v>
      </c>
      <c r="J23" s="317">
        <v>0</v>
      </c>
      <c r="K23" s="150">
        <f t="shared" si="2"/>
        <v>300000</v>
      </c>
      <c r="L23" s="318">
        <v>0</v>
      </c>
      <c r="M23" s="319">
        <v>300000</v>
      </c>
      <c r="N23" s="320">
        <v>0</v>
      </c>
      <c r="O23" s="321">
        <v>0</v>
      </c>
      <c r="P23" s="322">
        <v>0</v>
      </c>
      <c r="Q23" s="323">
        <v>0</v>
      </c>
    </row>
    <row r="24" spans="1:17" s="4" customFormat="1" ht="21.75" customHeight="1">
      <c r="A24" s="477">
        <v>212</v>
      </c>
      <c r="B24" s="478"/>
      <c r="C24" s="479"/>
      <c r="D24" s="324" t="s">
        <v>437</v>
      </c>
      <c r="E24" s="325">
        <v>0</v>
      </c>
      <c r="F24" s="326">
        <v>0</v>
      </c>
      <c r="G24" s="327">
        <v>0</v>
      </c>
      <c r="H24" s="328">
        <v>1923671.87</v>
      </c>
      <c r="I24" s="329">
        <v>1923671.87</v>
      </c>
      <c r="J24" s="330">
        <v>0</v>
      </c>
      <c r="K24" s="150">
        <f t="shared" si="2"/>
        <v>1923671.87</v>
      </c>
      <c r="L24" s="331">
        <v>1923671.87</v>
      </c>
      <c r="M24" s="332">
        <v>0</v>
      </c>
      <c r="N24" s="333">
        <v>0</v>
      </c>
      <c r="O24" s="334">
        <v>0</v>
      </c>
      <c r="P24" s="335">
        <v>0</v>
      </c>
      <c r="Q24" s="336">
        <v>0</v>
      </c>
    </row>
    <row r="25" spans="1:17" s="4" customFormat="1" ht="21.75" customHeight="1">
      <c r="A25" s="480">
        <v>21201</v>
      </c>
      <c r="B25" s="481"/>
      <c r="C25" s="482"/>
      <c r="D25" s="337" t="s">
        <v>438</v>
      </c>
      <c r="E25" s="338">
        <v>0</v>
      </c>
      <c r="F25" s="339">
        <v>0</v>
      </c>
      <c r="G25" s="340">
        <v>0</v>
      </c>
      <c r="H25" s="341">
        <v>1923671.87</v>
      </c>
      <c r="I25" s="342">
        <v>1923671.87</v>
      </c>
      <c r="J25" s="343">
        <v>0</v>
      </c>
      <c r="K25" s="150">
        <f t="shared" si="2"/>
        <v>1923671.87</v>
      </c>
      <c r="L25" s="344">
        <v>1923671.87</v>
      </c>
      <c r="M25" s="345">
        <v>0</v>
      </c>
      <c r="N25" s="346">
        <v>0</v>
      </c>
      <c r="O25" s="347">
        <v>0</v>
      </c>
      <c r="P25" s="348">
        <v>0</v>
      </c>
      <c r="Q25" s="349">
        <v>0</v>
      </c>
    </row>
    <row r="26" spans="1:17" s="4" customFormat="1" ht="21.75" customHeight="1">
      <c r="A26" s="483">
        <v>2120104</v>
      </c>
      <c r="B26" s="484"/>
      <c r="C26" s="485"/>
      <c r="D26" s="350" t="s">
        <v>439</v>
      </c>
      <c r="E26" s="351">
        <v>0</v>
      </c>
      <c r="F26" s="352">
        <v>0</v>
      </c>
      <c r="G26" s="353">
        <v>0</v>
      </c>
      <c r="H26" s="354">
        <v>1923671.87</v>
      </c>
      <c r="I26" s="355">
        <v>1923671.87</v>
      </c>
      <c r="J26" s="356">
        <v>0</v>
      </c>
      <c r="K26" s="150">
        <f t="shared" si="2"/>
        <v>1923671.87</v>
      </c>
      <c r="L26" s="357">
        <v>1923671.87</v>
      </c>
      <c r="M26" s="358">
        <v>0</v>
      </c>
      <c r="N26" s="359">
        <v>0</v>
      </c>
      <c r="O26" s="360">
        <v>0</v>
      </c>
      <c r="P26" s="361">
        <v>0</v>
      </c>
      <c r="Q26" s="362">
        <v>0</v>
      </c>
    </row>
    <row r="27" spans="1:17" s="4" customFormat="1" ht="21.75" customHeight="1">
      <c r="A27" s="471" t="s">
        <v>384</v>
      </c>
      <c r="B27" s="472" t="s">
        <v>4</v>
      </c>
      <c r="C27" s="473" t="s">
        <v>4</v>
      </c>
      <c r="D27" s="363" t="s">
        <v>385</v>
      </c>
      <c r="E27" s="364">
        <v>4294806.81</v>
      </c>
      <c r="F27" s="365">
        <v>0</v>
      </c>
      <c r="G27" s="366">
        <v>4294806.81</v>
      </c>
      <c r="H27" s="367">
        <v>3387598.07</v>
      </c>
      <c r="I27" s="368">
        <v>1804164.07</v>
      </c>
      <c r="J27" s="369">
        <v>1583434</v>
      </c>
      <c r="K27" s="150">
        <f t="shared" si="2"/>
        <v>5202843.36</v>
      </c>
      <c r="L27" s="370">
        <v>1804164.07</v>
      </c>
      <c r="M27" s="371">
        <v>3398679.29</v>
      </c>
      <c r="N27" s="372">
        <v>2479561.52</v>
      </c>
      <c r="O27" s="373">
        <v>0</v>
      </c>
      <c r="P27" s="374">
        <v>2479561.52</v>
      </c>
      <c r="Q27" s="375">
        <v>0</v>
      </c>
    </row>
    <row r="28" spans="1:17" s="4" customFormat="1" ht="21.75" customHeight="1">
      <c r="A28" s="474" t="s">
        <v>386</v>
      </c>
      <c r="B28" s="475" t="s">
        <v>4</v>
      </c>
      <c r="C28" s="476" t="s">
        <v>4</v>
      </c>
      <c r="D28" s="376" t="s">
        <v>387</v>
      </c>
      <c r="E28" s="377">
        <v>4294806.81</v>
      </c>
      <c r="F28" s="378">
        <v>0</v>
      </c>
      <c r="G28" s="379">
        <v>4294806.81</v>
      </c>
      <c r="H28" s="380">
        <v>3387598.07</v>
      </c>
      <c r="I28" s="381">
        <v>1804164.07</v>
      </c>
      <c r="J28" s="382">
        <v>1583434</v>
      </c>
      <c r="K28" s="150">
        <f t="shared" si="2"/>
        <v>5202843.36</v>
      </c>
      <c r="L28" s="383">
        <v>1804164.07</v>
      </c>
      <c r="M28" s="384">
        <v>3398679.29</v>
      </c>
      <c r="N28" s="385">
        <v>2479561.52</v>
      </c>
      <c r="O28" s="386">
        <v>0</v>
      </c>
      <c r="P28" s="387">
        <v>2479561.52</v>
      </c>
      <c r="Q28" s="388">
        <v>0</v>
      </c>
    </row>
    <row r="29" spans="1:17" s="4" customFormat="1" ht="21.75" customHeight="1">
      <c r="A29" s="103" t="s">
        <v>388</v>
      </c>
      <c r="B29" s="104" t="s">
        <v>4</v>
      </c>
      <c r="C29" s="105" t="s">
        <v>4</v>
      </c>
      <c r="D29" s="389" t="s">
        <v>389</v>
      </c>
      <c r="E29" s="390">
        <v>30000</v>
      </c>
      <c r="F29" s="391">
        <v>0</v>
      </c>
      <c r="G29" s="392">
        <v>30000</v>
      </c>
      <c r="H29" s="393">
        <v>1299164.07</v>
      </c>
      <c r="I29" s="394">
        <v>1299164.07</v>
      </c>
      <c r="J29" s="395">
        <v>0</v>
      </c>
      <c r="K29" s="150">
        <f t="shared" si="2"/>
        <v>1329164.07</v>
      </c>
      <c r="L29" s="396">
        <v>1299164.07</v>
      </c>
      <c r="M29" s="397">
        <v>30000</v>
      </c>
      <c r="N29" s="398">
        <v>0</v>
      </c>
      <c r="O29" s="399">
        <v>0</v>
      </c>
      <c r="P29" s="400">
        <v>0</v>
      </c>
      <c r="Q29" s="401">
        <v>0</v>
      </c>
    </row>
    <row r="30" spans="1:17" s="4" customFormat="1" ht="21.75" customHeight="1">
      <c r="A30" s="106" t="s">
        <v>390</v>
      </c>
      <c r="B30" s="107" t="s">
        <v>4</v>
      </c>
      <c r="C30" s="108" t="s">
        <v>4</v>
      </c>
      <c r="D30" s="402" t="s">
        <v>391</v>
      </c>
      <c r="E30" s="403">
        <v>0</v>
      </c>
      <c r="F30" s="404">
        <v>0</v>
      </c>
      <c r="G30" s="405">
        <v>0</v>
      </c>
      <c r="H30" s="406">
        <v>100000</v>
      </c>
      <c r="I30" s="407">
        <v>100000</v>
      </c>
      <c r="J30" s="408">
        <v>0</v>
      </c>
      <c r="K30" s="150">
        <f t="shared" si="2"/>
        <v>100000</v>
      </c>
      <c r="L30" s="409">
        <v>100000</v>
      </c>
      <c r="M30" s="410">
        <v>0</v>
      </c>
      <c r="N30" s="411">
        <v>0</v>
      </c>
      <c r="O30" s="412">
        <v>0</v>
      </c>
      <c r="P30" s="413">
        <v>0</v>
      </c>
      <c r="Q30" s="414">
        <v>0</v>
      </c>
    </row>
    <row r="31" spans="1:17" s="4" customFormat="1" ht="21.75" customHeight="1">
      <c r="A31" s="109" t="s">
        <v>405</v>
      </c>
      <c r="B31" s="110" t="s">
        <v>4</v>
      </c>
      <c r="C31" s="111" t="s">
        <v>4</v>
      </c>
      <c r="D31" s="415" t="s">
        <v>406</v>
      </c>
      <c r="E31" s="416">
        <v>103512.3</v>
      </c>
      <c r="F31" s="417">
        <v>0</v>
      </c>
      <c r="G31" s="418">
        <v>103512.3</v>
      </c>
      <c r="H31" s="419">
        <v>0</v>
      </c>
      <c r="I31" s="420">
        <v>0</v>
      </c>
      <c r="J31" s="421">
        <v>0</v>
      </c>
      <c r="K31" s="150">
        <f t="shared" si="2"/>
        <v>103512.3</v>
      </c>
      <c r="L31" s="422">
        <v>0</v>
      </c>
      <c r="M31" s="423">
        <v>103512.3</v>
      </c>
      <c r="N31" s="424">
        <v>0</v>
      </c>
      <c r="O31" s="425">
        <v>0</v>
      </c>
      <c r="P31" s="426">
        <v>0</v>
      </c>
      <c r="Q31" s="427">
        <v>0</v>
      </c>
    </row>
    <row r="32" spans="1:17" s="4" customFormat="1" ht="21.75" customHeight="1">
      <c r="A32" s="112" t="s">
        <v>392</v>
      </c>
      <c r="B32" s="113" t="s">
        <v>4</v>
      </c>
      <c r="C32" s="95" t="s">
        <v>4</v>
      </c>
      <c r="D32" s="428" t="s">
        <v>393</v>
      </c>
      <c r="E32" s="429">
        <v>4161294.51</v>
      </c>
      <c r="F32" s="430">
        <v>0</v>
      </c>
      <c r="G32" s="431">
        <v>4161294.51</v>
      </c>
      <c r="H32" s="432">
        <v>1988434</v>
      </c>
      <c r="I32" s="433">
        <v>405000</v>
      </c>
      <c r="J32" s="434">
        <v>1583434</v>
      </c>
      <c r="K32" s="150">
        <f t="shared" si="2"/>
        <v>3670166.99</v>
      </c>
      <c r="L32" s="435">
        <v>405000</v>
      </c>
      <c r="M32" s="436">
        <v>3265166.99</v>
      </c>
      <c r="N32" s="437">
        <v>2479561.52</v>
      </c>
      <c r="O32" s="438">
        <v>0</v>
      </c>
      <c r="P32" s="439">
        <v>2479561.52</v>
      </c>
      <c r="Q32" s="440">
        <v>0</v>
      </c>
    </row>
    <row r="33" spans="1:16" s="9" customFormat="1" ht="24" customHeight="1">
      <c r="A33" s="525" t="s">
        <v>362</v>
      </c>
      <c r="B33" s="526"/>
      <c r="C33" s="526"/>
      <c r="D33" s="526"/>
      <c r="E33" s="526"/>
      <c r="F33" s="526"/>
      <c r="G33" s="526"/>
      <c r="H33" s="526"/>
      <c r="I33" s="526"/>
      <c r="J33" s="526"/>
      <c r="K33" s="527"/>
      <c r="L33" s="527"/>
      <c r="M33" s="527"/>
      <c r="N33" s="527"/>
      <c r="O33" s="527"/>
      <c r="P33" s="527"/>
    </row>
  </sheetData>
  <sheetProtection/>
  <mergeCells count="53">
    <mergeCell ref="N6:N7"/>
    <mergeCell ref="A6:C7"/>
    <mergeCell ref="A2:Q2"/>
    <mergeCell ref="H5:J5"/>
    <mergeCell ref="N5:Q5"/>
    <mergeCell ref="O6:O7"/>
    <mergeCell ref="D6:D7"/>
    <mergeCell ref="E6:E7"/>
    <mergeCell ref="F6:F7"/>
    <mergeCell ref="G6:G7"/>
    <mergeCell ref="K6:K7"/>
    <mergeCell ref="L6:L7"/>
    <mergeCell ref="A1:D1"/>
    <mergeCell ref="K5:M5"/>
    <mergeCell ref="L4:M4"/>
    <mergeCell ref="E5:G5"/>
    <mergeCell ref="A4:C4"/>
    <mergeCell ref="H6:H7"/>
    <mergeCell ref="M6:M7"/>
    <mergeCell ref="D4:F4"/>
    <mergeCell ref="P3:Q3"/>
    <mergeCell ref="P4:Q4"/>
    <mergeCell ref="P6:Q6"/>
    <mergeCell ref="A33:P33"/>
    <mergeCell ref="A8:A9"/>
    <mergeCell ref="B8:B9"/>
    <mergeCell ref="C8:C9"/>
    <mergeCell ref="A5:D5"/>
    <mergeCell ref="I6:I7"/>
    <mergeCell ref="J6:J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7:C27"/>
    <mergeCell ref="A28:C28"/>
    <mergeCell ref="A24:C24"/>
    <mergeCell ref="A25:C25"/>
    <mergeCell ref="A26:C26"/>
    <mergeCell ref="A29:C29"/>
    <mergeCell ref="A30:C30"/>
    <mergeCell ref="A31:C31"/>
    <mergeCell ref="A32:C32"/>
  </mergeCells>
  <printOptions/>
  <pageMargins left="0.4724409448818898" right="0.2755905511811024" top="0.7874015748031497" bottom="0.4330708661417323"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9"/>
  <sheetViews>
    <sheetView zoomScalePageLayoutView="0" workbookViewId="0" topLeftCell="A1">
      <selection activeCell="A37" sqref="A36:I37"/>
    </sheetView>
  </sheetViews>
  <sheetFormatPr defaultColWidth="9.00390625" defaultRowHeight="14.25"/>
  <cols>
    <col min="1" max="1" width="8.625" style="0" customWidth="1"/>
    <col min="2" max="2" width="22.125" style="0" customWidth="1"/>
    <col min="3" max="4" width="8.625" style="0" customWidth="1"/>
    <col min="5" max="5" width="16.625" style="0" customWidth="1"/>
    <col min="6" max="7" width="8.625" style="0" customWidth="1"/>
    <col min="8" max="8" width="19.625" style="0" customWidth="1"/>
    <col min="9" max="9" width="8.625" style="0" customWidth="1"/>
  </cols>
  <sheetData>
    <row r="1" s="71" customFormat="1" ht="14.25">
      <c r="A1" s="70"/>
    </row>
    <row r="2" spans="1:9" s="72" customFormat="1" ht="19.5">
      <c r="A2" s="557" t="s">
        <v>358</v>
      </c>
      <c r="B2" s="557"/>
      <c r="C2" s="557"/>
      <c r="D2" s="557"/>
      <c r="E2" s="557"/>
      <c r="F2" s="557"/>
      <c r="G2" s="557"/>
      <c r="H2" s="557"/>
      <c r="I2" s="557"/>
    </row>
    <row r="3" spans="1:9" s="78" customFormat="1" ht="13.5" customHeight="1">
      <c r="A3" s="77"/>
      <c r="B3" s="77"/>
      <c r="C3" s="77"/>
      <c r="H3" s="555" t="s">
        <v>361</v>
      </c>
      <c r="I3" s="555"/>
    </row>
    <row r="4" spans="1:9" s="73" customFormat="1" ht="13.5" customHeight="1">
      <c r="A4" s="22" t="s">
        <v>466</v>
      </c>
      <c r="B4" s="610" t="s">
        <v>410</v>
      </c>
      <c r="C4" s="611"/>
      <c r="D4" s="611"/>
      <c r="E4" s="611"/>
      <c r="F4" s="611"/>
      <c r="G4" s="611"/>
      <c r="H4" s="612" t="s">
        <v>416</v>
      </c>
      <c r="I4" s="612"/>
    </row>
    <row r="5" spans="1:9" s="73" customFormat="1" ht="13.5" customHeight="1">
      <c r="A5" s="613" t="s">
        <v>192</v>
      </c>
      <c r="B5" s="613" t="s">
        <v>4</v>
      </c>
      <c r="C5" s="613" t="s">
        <v>4</v>
      </c>
      <c r="D5" s="613" t="s">
        <v>193</v>
      </c>
      <c r="E5" s="613" t="s">
        <v>4</v>
      </c>
      <c r="F5" s="613" t="s">
        <v>4</v>
      </c>
      <c r="G5" s="613" t="s">
        <v>4</v>
      </c>
      <c r="H5" s="613" t="s">
        <v>4</v>
      </c>
      <c r="I5" s="613" t="s">
        <v>4</v>
      </c>
    </row>
    <row r="6" spans="1:9" s="73" customFormat="1" ht="13.5" customHeight="1">
      <c r="A6" s="614" t="s">
        <v>440</v>
      </c>
      <c r="B6" s="614" t="s">
        <v>27</v>
      </c>
      <c r="C6" s="614" t="s">
        <v>441</v>
      </c>
      <c r="D6" s="614" t="s">
        <v>440</v>
      </c>
      <c r="E6" s="614" t="s">
        <v>27</v>
      </c>
      <c r="F6" s="614" t="s">
        <v>441</v>
      </c>
      <c r="G6" s="614" t="s">
        <v>440</v>
      </c>
      <c r="H6" s="614" t="s">
        <v>27</v>
      </c>
      <c r="I6" s="614" t="s">
        <v>441</v>
      </c>
    </row>
    <row r="7" spans="1:9" s="73" customFormat="1" ht="13.5" customHeight="1">
      <c r="A7" s="614" t="s">
        <v>4</v>
      </c>
      <c r="B7" s="614" t="s">
        <v>4</v>
      </c>
      <c r="C7" s="614" t="s">
        <v>4</v>
      </c>
      <c r="D7" s="614" t="s">
        <v>4</v>
      </c>
      <c r="E7" s="614" t="s">
        <v>4</v>
      </c>
      <c r="F7" s="614" t="s">
        <v>4</v>
      </c>
      <c r="G7" s="614" t="s">
        <v>4</v>
      </c>
      <c r="H7" s="614" t="s">
        <v>4</v>
      </c>
      <c r="I7" s="614" t="s">
        <v>4</v>
      </c>
    </row>
    <row r="8" spans="1:9" s="73" customFormat="1" ht="13.5" customHeight="1">
      <c r="A8" s="615" t="s">
        <v>194</v>
      </c>
      <c r="B8" s="615" t="s">
        <v>195</v>
      </c>
      <c r="C8" s="593">
        <f>1530174.09+1283365.82</f>
        <v>2813539.91</v>
      </c>
      <c r="D8" s="615" t="s">
        <v>196</v>
      </c>
      <c r="E8" s="615" t="s">
        <v>197</v>
      </c>
      <c r="F8" s="593">
        <f>360842+983138</f>
        <v>1343980</v>
      </c>
      <c r="G8" s="615" t="s">
        <v>198</v>
      </c>
      <c r="H8" s="615" t="s">
        <v>199</v>
      </c>
      <c r="I8" s="593">
        <v>75390</v>
      </c>
    </row>
    <row r="9" spans="1:9" s="73" customFormat="1" ht="13.5" customHeight="1">
      <c r="A9" s="615" t="s">
        <v>200</v>
      </c>
      <c r="B9" s="615" t="s">
        <v>201</v>
      </c>
      <c r="C9" s="593">
        <f>561769+431316</f>
        <v>993085</v>
      </c>
      <c r="D9" s="615" t="s">
        <v>202</v>
      </c>
      <c r="E9" s="615" t="s">
        <v>203</v>
      </c>
      <c r="F9" s="593">
        <f>54882.14+737091.85</f>
        <v>791973.99</v>
      </c>
      <c r="G9" s="615" t="s">
        <v>204</v>
      </c>
      <c r="H9" s="615" t="s">
        <v>205</v>
      </c>
      <c r="I9" s="593">
        <v>0</v>
      </c>
    </row>
    <row r="10" spans="1:9" s="74" customFormat="1" ht="13.5" customHeight="1">
      <c r="A10" s="615" t="s">
        <v>206</v>
      </c>
      <c r="B10" s="615" t="s">
        <v>207</v>
      </c>
      <c r="C10" s="593">
        <f>807933+511953</f>
        <v>1319886</v>
      </c>
      <c r="D10" s="615" t="s">
        <v>208</v>
      </c>
      <c r="E10" s="615" t="s">
        <v>209</v>
      </c>
      <c r="F10" s="593">
        <v>866</v>
      </c>
      <c r="G10" s="615" t="s">
        <v>210</v>
      </c>
      <c r="H10" s="615" t="s">
        <v>211</v>
      </c>
      <c r="I10" s="593">
        <v>75390</v>
      </c>
    </row>
    <row r="11" spans="1:9" s="74" customFormat="1" ht="13.5" customHeight="1">
      <c r="A11" s="615" t="s">
        <v>212</v>
      </c>
      <c r="B11" s="615" t="s">
        <v>213</v>
      </c>
      <c r="C11" s="593">
        <v>56256</v>
      </c>
      <c r="D11" s="615" t="s">
        <v>214</v>
      </c>
      <c r="E11" s="615" t="s">
        <v>215</v>
      </c>
      <c r="F11" s="593">
        <v>0</v>
      </c>
      <c r="G11" s="615" t="s">
        <v>216</v>
      </c>
      <c r="H11" s="615" t="s">
        <v>217</v>
      </c>
      <c r="I11" s="593">
        <v>0</v>
      </c>
    </row>
    <row r="12" spans="1:9" s="74" customFormat="1" ht="13.5" customHeight="1">
      <c r="A12" s="615" t="s">
        <v>218</v>
      </c>
      <c r="B12" s="615" t="s">
        <v>219</v>
      </c>
      <c r="C12" s="593">
        <f>143717.69+121223.42</f>
        <v>264941.11</v>
      </c>
      <c r="D12" s="615" t="s">
        <v>220</v>
      </c>
      <c r="E12" s="615" t="s">
        <v>221</v>
      </c>
      <c r="F12" s="593">
        <v>0</v>
      </c>
      <c r="G12" s="615" t="s">
        <v>222</v>
      </c>
      <c r="H12" s="615" t="s">
        <v>223</v>
      </c>
      <c r="I12" s="593">
        <v>0</v>
      </c>
    </row>
    <row r="13" spans="1:9" s="74" customFormat="1" ht="13.5" customHeight="1">
      <c r="A13" s="615" t="s">
        <v>224</v>
      </c>
      <c r="B13" s="615" t="s">
        <v>225</v>
      </c>
      <c r="C13" s="593">
        <v>0</v>
      </c>
      <c r="D13" s="615" t="s">
        <v>226</v>
      </c>
      <c r="E13" s="615" t="s">
        <v>227</v>
      </c>
      <c r="F13" s="593">
        <v>2328.47</v>
      </c>
      <c r="G13" s="615" t="s">
        <v>228</v>
      </c>
      <c r="H13" s="615" t="s">
        <v>229</v>
      </c>
      <c r="I13" s="593">
        <v>0</v>
      </c>
    </row>
    <row r="14" spans="1:9" s="74" customFormat="1" ht="13.5" customHeight="1">
      <c r="A14" s="615" t="s">
        <v>230</v>
      </c>
      <c r="B14" s="615" t="s">
        <v>231</v>
      </c>
      <c r="C14" s="593">
        <v>137331</v>
      </c>
      <c r="D14" s="615" t="s">
        <v>232</v>
      </c>
      <c r="E14" s="615" t="s">
        <v>233</v>
      </c>
      <c r="F14" s="593">
        <f>1780.92+1036.32</f>
        <v>2817.24</v>
      </c>
      <c r="G14" s="615" t="s">
        <v>234</v>
      </c>
      <c r="H14" s="615" t="s">
        <v>235</v>
      </c>
      <c r="I14" s="593">
        <v>0</v>
      </c>
    </row>
    <row r="15" spans="1:9" s="74" customFormat="1" ht="13.5" customHeight="1">
      <c r="A15" s="615" t="s">
        <v>236</v>
      </c>
      <c r="B15" s="615" t="s">
        <v>237</v>
      </c>
      <c r="C15" s="593">
        <f>16754.4+25286.4</f>
        <v>42040.8</v>
      </c>
      <c r="D15" s="615" t="s">
        <v>238</v>
      </c>
      <c r="E15" s="615" t="s">
        <v>239</v>
      </c>
      <c r="F15" s="593">
        <f>7873.3+43212.96</f>
        <v>51086.26</v>
      </c>
      <c r="G15" s="615" t="s">
        <v>240</v>
      </c>
      <c r="H15" s="615" t="s">
        <v>241</v>
      </c>
      <c r="I15" s="593">
        <v>0</v>
      </c>
    </row>
    <row r="16" spans="1:9" s="74" customFormat="1" ht="13.5" customHeight="1">
      <c r="A16" s="615" t="s">
        <v>242</v>
      </c>
      <c r="B16" s="615" t="s">
        <v>243</v>
      </c>
      <c r="C16" s="593">
        <v>0</v>
      </c>
      <c r="D16" s="615" t="s">
        <v>244</v>
      </c>
      <c r="E16" s="615" t="s">
        <v>245</v>
      </c>
      <c r="F16" s="593">
        <v>0</v>
      </c>
      <c r="G16" s="615" t="s">
        <v>246</v>
      </c>
      <c r="H16" s="615" t="s">
        <v>247</v>
      </c>
      <c r="I16" s="593">
        <v>0</v>
      </c>
    </row>
    <row r="17" spans="1:9" s="74" customFormat="1" ht="13.5" customHeight="1">
      <c r="A17" s="615" t="s">
        <v>248</v>
      </c>
      <c r="B17" s="615" t="s">
        <v>249</v>
      </c>
      <c r="C17" s="593">
        <v>0</v>
      </c>
      <c r="D17" s="615" t="s">
        <v>250</v>
      </c>
      <c r="E17" s="615" t="s">
        <v>251</v>
      </c>
      <c r="F17" s="593">
        <v>0</v>
      </c>
      <c r="G17" s="615" t="s">
        <v>252</v>
      </c>
      <c r="H17" s="615" t="s">
        <v>253</v>
      </c>
      <c r="I17" s="593">
        <v>0</v>
      </c>
    </row>
    <row r="18" spans="1:9" s="74" customFormat="1" ht="13.5" customHeight="1">
      <c r="A18" s="615" t="s">
        <v>254</v>
      </c>
      <c r="B18" s="615" t="s">
        <v>255</v>
      </c>
      <c r="C18" s="593">
        <f>181617+141810</f>
        <v>323427</v>
      </c>
      <c r="D18" s="615" t="s">
        <v>256</v>
      </c>
      <c r="E18" s="615" t="s">
        <v>257</v>
      </c>
      <c r="F18" s="593">
        <f>19313+79802</f>
        <v>99115</v>
      </c>
      <c r="G18" s="615" t="s">
        <v>258</v>
      </c>
      <c r="H18" s="615" t="s">
        <v>259</v>
      </c>
      <c r="I18" s="616">
        <v>0</v>
      </c>
    </row>
    <row r="19" spans="1:9" s="74" customFormat="1" ht="13.5" customHeight="1">
      <c r="A19" s="615" t="s">
        <v>260</v>
      </c>
      <c r="B19" s="615" t="s">
        <v>261</v>
      </c>
      <c r="C19" s="593">
        <v>0</v>
      </c>
      <c r="D19" s="615" t="s">
        <v>262</v>
      </c>
      <c r="E19" s="615" t="s">
        <v>263</v>
      </c>
      <c r="F19" s="593">
        <v>0</v>
      </c>
      <c r="G19" s="615" t="s">
        <v>264</v>
      </c>
      <c r="H19" s="615" t="s">
        <v>265</v>
      </c>
      <c r="I19" s="616">
        <v>0</v>
      </c>
    </row>
    <row r="20" spans="1:9" s="74" customFormat="1" ht="13.5" customHeight="1">
      <c r="A20" s="615" t="s">
        <v>266</v>
      </c>
      <c r="B20" s="615" t="s">
        <v>267</v>
      </c>
      <c r="C20" s="593">
        <v>46083</v>
      </c>
      <c r="D20" s="615" t="s">
        <v>268</v>
      </c>
      <c r="E20" s="615" t="s">
        <v>269</v>
      </c>
      <c r="F20" s="593">
        <v>0</v>
      </c>
      <c r="G20" s="615" t="s">
        <v>270</v>
      </c>
      <c r="H20" s="615" t="s">
        <v>271</v>
      </c>
      <c r="I20" s="616">
        <v>0</v>
      </c>
    </row>
    <row r="21" spans="1:9" s="74" customFormat="1" ht="13.5" customHeight="1">
      <c r="A21" s="615" t="s">
        <v>272</v>
      </c>
      <c r="B21" s="615" t="s">
        <v>273</v>
      </c>
      <c r="C21" s="593">
        <v>0</v>
      </c>
      <c r="D21" s="615" t="s">
        <v>274</v>
      </c>
      <c r="E21" s="615" t="s">
        <v>275</v>
      </c>
      <c r="F21" s="593">
        <v>0</v>
      </c>
      <c r="G21" s="615" t="s">
        <v>276</v>
      </c>
      <c r="H21" s="615" t="s">
        <v>277</v>
      </c>
      <c r="I21" s="616">
        <v>0</v>
      </c>
    </row>
    <row r="22" spans="1:9" s="74" customFormat="1" ht="13.5" customHeight="1">
      <c r="A22" s="615" t="s">
        <v>278</v>
      </c>
      <c r="B22" s="615" t="s">
        <v>279</v>
      </c>
      <c r="C22" s="593">
        <v>0</v>
      </c>
      <c r="D22" s="615" t="s">
        <v>280</v>
      </c>
      <c r="E22" s="615" t="s">
        <v>281</v>
      </c>
      <c r="F22" s="593">
        <v>0</v>
      </c>
      <c r="G22" s="615" t="s">
        <v>282</v>
      </c>
      <c r="H22" s="615" t="s">
        <v>283</v>
      </c>
      <c r="I22" s="617" t="s">
        <v>68</v>
      </c>
    </row>
    <row r="23" spans="1:9" s="74" customFormat="1" ht="13.5" customHeight="1">
      <c r="A23" s="615" t="s">
        <v>284</v>
      </c>
      <c r="B23" s="615" t="s">
        <v>285</v>
      </c>
      <c r="C23" s="593">
        <v>0</v>
      </c>
      <c r="D23" s="615" t="s">
        <v>286</v>
      </c>
      <c r="E23" s="615" t="s">
        <v>287</v>
      </c>
      <c r="F23" s="593">
        <v>4710</v>
      </c>
      <c r="G23" s="615" t="s">
        <v>288</v>
      </c>
      <c r="H23" s="615" t="s">
        <v>289</v>
      </c>
      <c r="I23" s="616">
        <v>0</v>
      </c>
    </row>
    <row r="24" spans="1:9" s="74" customFormat="1" ht="13.5" customHeight="1">
      <c r="A24" s="615" t="s">
        <v>290</v>
      </c>
      <c r="B24" s="615" t="s">
        <v>291</v>
      </c>
      <c r="C24" s="593">
        <v>0</v>
      </c>
      <c r="D24" s="615" t="s">
        <v>292</v>
      </c>
      <c r="E24" s="615" t="s">
        <v>293</v>
      </c>
      <c r="F24" s="593">
        <f>9500+26531</f>
        <v>36031</v>
      </c>
      <c r="G24" s="615" t="s">
        <v>294</v>
      </c>
      <c r="H24" s="615" t="s">
        <v>295</v>
      </c>
      <c r="I24" s="616">
        <v>0</v>
      </c>
    </row>
    <row r="25" spans="1:9" s="74" customFormat="1" ht="13.5" customHeight="1">
      <c r="A25" s="615" t="s">
        <v>296</v>
      </c>
      <c r="B25" s="615" t="s">
        <v>297</v>
      </c>
      <c r="C25" s="593">
        <v>0</v>
      </c>
      <c r="D25" s="615" t="s">
        <v>298</v>
      </c>
      <c r="E25" s="615" t="s">
        <v>299</v>
      </c>
      <c r="F25" s="593">
        <v>0</v>
      </c>
      <c r="G25" s="615" t="s">
        <v>300</v>
      </c>
      <c r="H25" s="615" t="s">
        <v>301</v>
      </c>
      <c r="I25" s="616">
        <v>0</v>
      </c>
    </row>
    <row r="26" spans="1:9" s="74" customFormat="1" ht="13.5" customHeight="1">
      <c r="A26" s="615" t="s">
        <v>302</v>
      </c>
      <c r="B26" s="615" t="s">
        <v>303</v>
      </c>
      <c r="C26" s="593">
        <v>0</v>
      </c>
      <c r="D26" s="615" t="s">
        <v>304</v>
      </c>
      <c r="E26" s="615" t="s">
        <v>305</v>
      </c>
      <c r="F26" s="593">
        <v>0</v>
      </c>
      <c r="G26" s="615" t="s">
        <v>306</v>
      </c>
      <c r="H26" s="615" t="s">
        <v>307</v>
      </c>
      <c r="I26" s="616">
        <v>0</v>
      </c>
    </row>
    <row r="27" spans="1:9" s="74" customFormat="1" ht="13.5" customHeight="1">
      <c r="A27" s="615" t="s">
        <v>308</v>
      </c>
      <c r="B27" s="615" t="s">
        <v>309</v>
      </c>
      <c r="C27" s="593">
        <f>33000+1520</f>
        <v>34520</v>
      </c>
      <c r="D27" s="615" t="s">
        <v>310</v>
      </c>
      <c r="E27" s="615" t="s">
        <v>311</v>
      </c>
      <c r="F27" s="593">
        <v>0</v>
      </c>
      <c r="G27" s="615" t="s">
        <v>312</v>
      </c>
      <c r="H27" s="615" t="s">
        <v>313</v>
      </c>
      <c r="I27" s="616">
        <v>0</v>
      </c>
    </row>
    <row r="28" spans="1:9" s="74" customFormat="1" ht="13.5" customHeight="1">
      <c r="A28" s="615" t="s">
        <v>314</v>
      </c>
      <c r="B28" s="615" t="s">
        <v>315</v>
      </c>
      <c r="C28" s="593">
        <v>0</v>
      </c>
      <c r="D28" s="615" t="s">
        <v>316</v>
      </c>
      <c r="E28" s="615" t="s">
        <v>317</v>
      </c>
      <c r="F28" s="593">
        <f>155617.17+15583.17</f>
        <v>171200.34000000003</v>
      </c>
      <c r="G28" s="615" t="s">
        <v>318</v>
      </c>
      <c r="H28" s="615" t="s">
        <v>319</v>
      </c>
      <c r="I28" s="616">
        <v>0</v>
      </c>
    </row>
    <row r="29" spans="1:9" s="74" customFormat="1" ht="13.5" customHeight="1">
      <c r="A29" s="615" t="s">
        <v>320</v>
      </c>
      <c r="B29" s="615" t="s">
        <v>321</v>
      </c>
      <c r="C29" s="593">
        <f>114392+94207</f>
        <v>208599</v>
      </c>
      <c r="D29" s="615" t="s">
        <v>322</v>
      </c>
      <c r="E29" s="615" t="s">
        <v>323</v>
      </c>
      <c r="F29" s="593">
        <f>33246+30000</f>
        <v>63246</v>
      </c>
      <c r="G29" s="615" t="s">
        <v>324</v>
      </c>
      <c r="H29" s="615" t="s">
        <v>325</v>
      </c>
      <c r="I29" s="616">
        <v>0</v>
      </c>
    </row>
    <row r="30" spans="1:9" s="74" customFormat="1" ht="13.5" customHeight="1">
      <c r="A30" s="615" t="s">
        <v>326</v>
      </c>
      <c r="B30" s="615" t="s">
        <v>327</v>
      </c>
      <c r="C30" s="593">
        <v>0</v>
      </c>
      <c r="D30" s="615" t="s">
        <v>328</v>
      </c>
      <c r="E30" s="615" t="s">
        <v>329</v>
      </c>
      <c r="F30" s="593">
        <f>20625+11638</f>
        <v>32263</v>
      </c>
      <c r="G30" s="615" t="s">
        <v>330</v>
      </c>
      <c r="H30" s="615" t="s">
        <v>331</v>
      </c>
      <c r="I30" s="616">
        <v>0</v>
      </c>
    </row>
    <row r="31" spans="1:9" s="74" customFormat="1" ht="13.5" customHeight="1">
      <c r="A31" s="615" t="s">
        <v>332</v>
      </c>
      <c r="B31" s="615" t="s">
        <v>333</v>
      </c>
      <c r="C31" s="593">
        <v>0</v>
      </c>
      <c r="D31" s="615" t="s">
        <v>334</v>
      </c>
      <c r="E31" s="615" t="s">
        <v>335</v>
      </c>
      <c r="F31" s="593">
        <v>0</v>
      </c>
      <c r="G31" s="615" t="s">
        <v>336</v>
      </c>
      <c r="H31" s="615" t="s">
        <v>337</v>
      </c>
      <c r="I31" s="616">
        <v>0</v>
      </c>
    </row>
    <row r="32" spans="1:9" s="74" customFormat="1" ht="13.5" customHeight="1">
      <c r="A32" s="615" t="s">
        <v>338</v>
      </c>
      <c r="B32" s="615" t="s">
        <v>339</v>
      </c>
      <c r="C32" s="593">
        <v>0</v>
      </c>
      <c r="D32" s="615" t="s">
        <v>340</v>
      </c>
      <c r="E32" s="615" t="s">
        <v>341</v>
      </c>
      <c r="F32" s="593">
        <f>9100+23801.1</f>
        <v>32901.1</v>
      </c>
      <c r="G32" s="615" t="s">
        <v>342</v>
      </c>
      <c r="H32" s="615" t="s">
        <v>343</v>
      </c>
      <c r="I32" s="616">
        <v>0</v>
      </c>
    </row>
    <row r="33" spans="1:9" s="74" customFormat="1" ht="13.5" customHeight="1">
      <c r="A33" s="615" t="s">
        <v>344</v>
      </c>
      <c r="B33" s="615" t="s">
        <v>345</v>
      </c>
      <c r="C33" s="593">
        <v>0</v>
      </c>
      <c r="D33" s="615" t="s">
        <v>346</v>
      </c>
      <c r="E33" s="615" t="s">
        <v>347</v>
      </c>
      <c r="F33" s="593">
        <v>0</v>
      </c>
      <c r="G33" s="615" t="s">
        <v>348</v>
      </c>
      <c r="H33" s="615" t="s">
        <v>349</v>
      </c>
      <c r="I33" s="616">
        <v>0</v>
      </c>
    </row>
    <row r="34" spans="1:9" s="74" customFormat="1" ht="13.5" customHeight="1">
      <c r="A34" s="615" t="s">
        <v>350</v>
      </c>
      <c r="B34" s="615" t="s">
        <v>351</v>
      </c>
      <c r="C34" s="593">
        <v>34225</v>
      </c>
      <c r="D34" s="615" t="s">
        <v>352</v>
      </c>
      <c r="E34" s="615" t="s">
        <v>353</v>
      </c>
      <c r="F34" s="593">
        <v>0</v>
      </c>
      <c r="G34" s="615" t="s">
        <v>4</v>
      </c>
      <c r="H34" s="615" t="s">
        <v>4</v>
      </c>
      <c r="I34" s="618" t="s">
        <v>4</v>
      </c>
    </row>
    <row r="35" spans="1:9" s="74" customFormat="1" ht="13.5" customHeight="1">
      <c r="A35" s="615" t="s">
        <v>4</v>
      </c>
      <c r="B35" s="615" t="s">
        <v>4</v>
      </c>
      <c r="C35" s="593" t="s">
        <v>4</v>
      </c>
      <c r="D35" s="615" t="s">
        <v>354</v>
      </c>
      <c r="E35" s="615" t="s">
        <v>355</v>
      </c>
      <c r="F35" s="593">
        <f>41000+14441.6</f>
        <v>55441.6</v>
      </c>
      <c r="G35" s="615" t="s">
        <v>4</v>
      </c>
      <c r="H35" s="615" t="s">
        <v>4</v>
      </c>
      <c r="I35" s="618" t="s">
        <v>4</v>
      </c>
    </row>
    <row r="36" spans="1:9" s="74" customFormat="1" ht="13.5" customHeight="1">
      <c r="A36" s="613" t="s">
        <v>356</v>
      </c>
      <c r="B36" s="613" t="s">
        <v>4</v>
      </c>
      <c r="C36" s="616">
        <f>1711791.09+1425175.82</f>
        <v>3136966.91</v>
      </c>
      <c r="D36" s="613" t="s">
        <v>357</v>
      </c>
      <c r="E36" s="613" t="s">
        <v>4</v>
      </c>
      <c r="F36" s="613" t="s">
        <v>4</v>
      </c>
      <c r="G36" s="613" t="s">
        <v>4</v>
      </c>
      <c r="H36" s="613" t="s">
        <v>4</v>
      </c>
      <c r="I36" s="616">
        <f>1058528+360842</f>
        <v>1419370</v>
      </c>
    </row>
    <row r="37" spans="1:9" s="75" customFormat="1" ht="13.5" customHeight="1">
      <c r="A37" s="556" t="s">
        <v>360</v>
      </c>
      <c r="B37" s="556"/>
      <c r="C37" s="556"/>
      <c r="D37" s="556"/>
      <c r="E37" s="556"/>
      <c r="F37" s="556"/>
      <c r="G37" s="556"/>
      <c r="H37" s="556"/>
      <c r="I37" s="556"/>
    </row>
    <row r="38" spans="1:9" s="75" customFormat="1" ht="13.5" customHeight="1">
      <c r="A38" s="556"/>
      <c r="B38" s="556"/>
      <c r="C38" s="556"/>
      <c r="D38" s="556"/>
      <c r="E38" s="556"/>
      <c r="F38" s="556"/>
      <c r="G38" s="556"/>
      <c r="H38" s="556"/>
      <c r="I38" s="556"/>
    </row>
    <row r="39" spans="1:5" ht="14.25">
      <c r="A39" s="76"/>
      <c r="B39" s="76"/>
      <c r="C39" s="76"/>
      <c r="D39" s="76"/>
      <c r="E39" s="76"/>
    </row>
  </sheetData>
  <sheetProtection/>
  <mergeCells count="18">
    <mergeCell ref="A2:I2"/>
    <mergeCell ref="A5:C5"/>
    <mergeCell ref="D5:I5"/>
    <mergeCell ref="A6:A7"/>
    <mergeCell ref="B6:B7"/>
    <mergeCell ref="C6:C7"/>
    <mergeCell ref="D6:D7"/>
    <mergeCell ref="E6:E7"/>
    <mergeCell ref="F6:F7"/>
    <mergeCell ref="G6:G7"/>
    <mergeCell ref="A36:B36"/>
    <mergeCell ref="D36:H36"/>
    <mergeCell ref="A37:I37"/>
    <mergeCell ref="A38:I38"/>
    <mergeCell ref="H3:I3"/>
    <mergeCell ref="H4:I4"/>
    <mergeCell ref="H6:H7"/>
    <mergeCell ref="I6:I7"/>
  </mergeCells>
  <printOptions/>
  <pageMargins left="0.7086614173228347" right="0.31496062992125984" top="0.15748031496062992" bottom="0.15748031496062992"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A2" sqref="A2:Q18"/>
    </sheetView>
  </sheetViews>
  <sheetFormatPr defaultColWidth="9.00390625" defaultRowHeight="14.25"/>
  <cols>
    <col min="1" max="3" width="3.75390625" style="0" customWidth="1"/>
    <col min="4" max="17" width="7.875" style="0" customWidth="1"/>
  </cols>
  <sheetData>
    <row r="1" spans="1:14" ht="15" customHeight="1">
      <c r="A1" s="534"/>
      <c r="B1" s="565"/>
      <c r="C1" s="565"/>
      <c r="D1" s="565"/>
      <c r="E1" s="12"/>
      <c r="F1" s="12"/>
      <c r="G1" s="12"/>
      <c r="H1" s="12"/>
      <c r="I1" s="12"/>
      <c r="J1" s="12"/>
      <c r="K1" s="12"/>
      <c r="L1" s="12"/>
      <c r="M1" s="12"/>
      <c r="N1" s="12"/>
    </row>
    <row r="2" spans="1:17" ht="35.25" customHeight="1">
      <c r="A2" s="566" t="s">
        <v>158</v>
      </c>
      <c r="B2" s="566"/>
      <c r="C2" s="566"/>
      <c r="D2" s="566"/>
      <c r="E2" s="566"/>
      <c r="F2" s="566"/>
      <c r="G2" s="566"/>
      <c r="H2" s="566"/>
      <c r="I2" s="566"/>
      <c r="J2" s="566"/>
      <c r="K2" s="566"/>
      <c r="L2" s="566"/>
      <c r="M2" s="566"/>
      <c r="N2" s="566"/>
      <c r="O2" s="566"/>
      <c r="P2" s="566"/>
      <c r="Q2" s="566"/>
    </row>
    <row r="3" spans="1:17" ht="18" customHeight="1">
      <c r="A3" s="22"/>
      <c r="B3" s="22"/>
      <c r="C3" s="22"/>
      <c r="D3" s="22"/>
      <c r="E3" s="22"/>
      <c r="F3" s="22"/>
      <c r="G3" s="22"/>
      <c r="H3" s="22"/>
      <c r="I3" s="22"/>
      <c r="J3" s="22"/>
      <c r="K3" s="22"/>
      <c r="L3" s="22"/>
      <c r="N3" s="46"/>
      <c r="O3" s="39"/>
      <c r="P3" s="39"/>
      <c r="Q3" s="28" t="s">
        <v>153</v>
      </c>
    </row>
    <row r="4" spans="1:17" ht="18" customHeight="1">
      <c r="A4" s="47" t="s">
        <v>412</v>
      </c>
      <c r="B4" s="47"/>
      <c r="C4" s="47"/>
      <c r="D4" s="47"/>
      <c r="E4" s="42"/>
      <c r="F4" s="42"/>
      <c r="G4" s="42"/>
      <c r="H4" s="42"/>
      <c r="I4" s="42"/>
      <c r="J4" s="42"/>
      <c r="K4" s="42"/>
      <c r="L4" s="42"/>
      <c r="N4" s="47"/>
      <c r="O4" s="39"/>
      <c r="P4" s="39"/>
      <c r="Q4" s="48" t="s">
        <v>411</v>
      </c>
    </row>
    <row r="5" spans="1:17" s="10" customFormat="1" ht="39.75" customHeight="1">
      <c r="A5" s="564" t="s">
        <v>148</v>
      </c>
      <c r="B5" s="564"/>
      <c r="C5" s="564"/>
      <c r="D5" s="564"/>
      <c r="E5" s="564" t="s">
        <v>88</v>
      </c>
      <c r="F5" s="564"/>
      <c r="G5" s="564"/>
      <c r="H5" s="568" t="s">
        <v>142</v>
      </c>
      <c r="I5" s="569"/>
      <c r="J5" s="570"/>
      <c r="K5" s="564" t="s">
        <v>143</v>
      </c>
      <c r="L5" s="564"/>
      <c r="M5" s="564"/>
      <c r="N5" s="567" t="s">
        <v>89</v>
      </c>
      <c r="O5" s="567"/>
      <c r="P5" s="567"/>
      <c r="Q5" s="567"/>
    </row>
    <row r="6" spans="1:17" s="4" customFormat="1" ht="26.25" customHeight="1">
      <c r="A6" s="571" t="s">
        <v>154</v>
      </c>
      <c r="B6" s="572"/>
      <c r="C6" s="573"/>
      <c r="D6" s="561" t="s">
        <v>138</v>
      </c>
      <c r="E6" s="561" t="s">
        <v>144</v>
      </c>
      <c r="F6" s="561" t="s">
        <v>181</v>
      </c>
      <c r="G6" s="561" t="s">
        <v>145</v>
      </c>
      <c r="H6" s="577" t="s">
        <v>144</v>
      </c>
      <c r="I6" s="561" t="s">
        <v>155</v>
      </c>
      <c r="J6" s="561" t="s">
        <v>156</v>
      </c>
      <c r="K6" s="558" t="s">
        <v>144</v>
      </c>
      <c r="L6" s="564" t="s">
        <v>155</v>
      </c>
      <c r="M6" s="564" t="s">
        <v>156</v>
      </c>
      <c r="N6" s="579" t="s">
        <v>144</v>
      </c>
      <c r="O6" s="567" t="s">
        <v>182</v>
      </c>
      <c r="P6" s="567" t="s">
        <v>145</v>
      </c>
      <c r="Q6" s="567"/>
    </row>
    <row r="7" spans="1:17" s="4" customFormat="1" ht="36" customHeight="1">
      <c r="A7" s="574"/>
      <c r="B7" s="575"/>
      <c r="C7" s="576"/>
      <c r="D7" s="562"/>
      <c r="E7" s="562"/>
      <c r="F7" s="562"/>
      <c r="G7" s="562"/>
      <c r="H7" s="578"/>
      <c r="I7" s="562"/>
      <c r="J7" s="562"/>
      <c r="K7" s="558"/>
      <c r="L7" s="564"/>
      <c r="M7" s="564"/>
      <c r="N7" s="579"/>
      <c r="O7" s="567"/>
      <c r="P7" s="40" t="s">
        <v>146</v>
      </c>
      <c r="Q7" s="41" t="s">
        <v>147</v>
      </c>
    </row>
    <row r="8" spans="1:17" ht="19.5" customHeight="1">
      <c r="A8" s="466" t="s">
        <v>1</v>
      </c>
      <c r="B8" s="466" t="s">
        <v>2</v>
      </c>
      <c r="C8" s="466" t="s">
        <v>3</v>
      </c>
      <c r="D8" s="31" t="s">
        <v>9</v>
      </c>
      <c r="E8" s="30" t="s">
        <v>10</v>
      </c>
      <c r="F8" s="30" t="s">
        <v>11</v>
      </c>
      <c r="G8" s="30" t="s">
        <v>12</v>
      </c>
      <c r="H8" s="30" t="s">
        <v>13</v>
      </c>
      <c r="I8" s="30" t="s">
        <v>14</v>
      </c>
      <c r="J8" s="30" t="s">
        <v>15</v>
      </c>
      <c r="K8" s="30" t="s">
        <v>16</v>
      </c>
      <c r="L8" s="30" t="s">
        <v>17</v>
      </c>
      <c r="M8" s="30" t="s">
        <v>18</v>
      </c>
      <c r="N8" s="30" t="s">
        <v>19</v>
      </c>
      <c r="O8" s="30" t="s">
        <v>39</v>
      </c>
      <c r="P8" s="30" t="s">
        <v>40</v>
      </c>
      <c r="Q8" s="30" t="s">
        <v>41</v>
      </c>
    </row>
    <row r="9" spans="1:17" ht="19.5" customHeight="1">
      <c r="A9" s="466" t="s">
        <v>4</v>
      </c>
      <c r="B9" s="466" t="s">
        <v>4</v>
      </c>
      <c r="C9" s="466" t="s">
        <v>4</v>
      </c>
      <c r="D9" s="31" t="s">
        <v>6</v>
      </c>
      <c r="E9" s="33" t="s">
        <v>4</v>
      </c>
      <c r="F9" s="33" t="s">
        <v>4</v>
      </c>
      <c r="G9" s="33" t="s">
        <v>4</v>
      </c>
      <c r="H9" s="33" t="s">
        <v>4</v>
      </c>
      <c r="I9" s="33" t="s">
        <v>4</v>
      </c>
      <c r="J9" s="33" t="s">
        <v>4</v>
      </c>
      <c r="K9" s="33" t="s">
        <v>4</v>
      </c>
      <c r="L9" s="33" t="s">
        <v>4</v>
      </c>
      <c r="M9" s="33" t="s">
        <v>4</v>
      </c>
      <c r="N9" s="33" t="s">
        <v>4</v>
      </c>
      <c r="O9" s="45"/>
      <c r="P9" s="45"/>
      <c r="Q9" s="45"/>
    </row>
    <row r="10" spans="1:17" ht="20.25" customHeight="1">
      <c r="A10" s="461" t="s">
        <v>384</v>
      </c>
      <c r="B10" s="462" t="s">
        <v>4</v>
      </c>
      <c r="C10" s="462" t="s">
        <v>4</v>
      </c>
      <c r="D10" s="81" t="s">
        <v>385</v>
      </c>
      <c r="E10" s="79">
        <v>200000</v>
      </c>
      <c r="F10" s="79">
        <v>0</v>
      </c>
      <c r="G10" s="79">
        <v>200000</v>
      </c>
      <c r="H10" s="79">
        <v>200000</v>
      </c>
      <c r="I10" s="79">
        <v>0</v>
      </c>
      <c r="J10" s="79">
        <v>200000</v>
      </c>
      <c r="K10" s="79">
        <v>86000</v>
      </c>
      <c r="L10" s="79">
        <v>0</v>
      </c>
      <c r="M10" s="79">
        <v>86000</v>
      </c>
      <c r="N10" s="79">
        <v>314000</v>
      </c>
      <c r="O10" s="79">
        <v>0</v>
      </c>
      <c r="P10" s="79">
        <v>314000</v>
      </c>
      <c r="Q10" s="82">
        <v>0</v>
      </c>
    </row>
    <row r="11" spans="1:17" ht="20.25" customHeight="1">
      <c r="A11" s="461" t="s">
        <v>394</v>
      </c>
      <c r="B11" s="462" t="s">
        <v>4</v>
      </c>
      <c r="C11" s="462" t="s">
        <v>4</v>
      </c>
      <c r="D11" s="81" t="s">
        <v>395</v>
      </c>
      <c r="E11" s="79">
        <v>200000</v>
      </c>
      <c r="F11" s="79">
        <v>0</v>
      </c>
      <c r="G11" s="79">
        <v>200000</v>
      </c>
      <c r="H11" s="79">
        <v>200000</v>
      </c>
      <c r="I11" s="79">
        <v>0</v>
      </c>
      <c r="J11" s="79">
        <v>200000</v>
      </c>
      <c r="K11" s="79">
        <v>86000</v>
      </c>
      <c r="L11" s="79">
        <v>0</v>
      </c>
      <c r="M11" s="79">
        <v>86000</v>
      </c>
      <c r="N11" s="79">
        <v>314000</v>
      </c>
      <c r="O11" s="79">
        <v>0</v>
      </c>
      <c r="P11" s="79">
        <v>314000</v>
      </c>
      <c r="Q11" s="82">
        <v>0</v>
      </c>
    </row>
    <row r="12" spans="1:17" ht="20.25" customHeight="1">
      <c r="A12" s="461" t="s">
        <v>396</v>
      </c>
      <c r="B12" s="462" t="s">
        <v>4</v>
      </c>
      <c r="C12" s="462" t="s">
        <v>4</v>
      </c>
      <c r="D12" s="81" t="s">
        <v>397</v>
      </c>
      <c r="E12" s="79">
        <v>200000</v>
      </c>
      <c r="F12" s="79">
        <v>0</v>
      </c>
      <c r="G12" s="79">
        <v>200000</v>
      </c>
      <c r="H12" s="79">
        <v>200000</v>
      </c>
      <c r="I12" s="79">
        <v>0</v>
      </c>
      <c r="J12" s="79">
        <v>200000</v>
      </c>
      <c r="K12" s="79">
        <v>86000</v>
      </c>
      <c r="L12" s="79">
        <v>0</v>
      </c>
      <c r="M12" s="79">
        <v>86000</v>
      </c>
      <c r="N12" s="79">
        <v>314000</v>
      </c>
      <c r="O12" s="79">
        <v>0</v>
      </c>
      <c r="P12" s="79">
        <v>314000</v>
      </c>
      <c r="Q12" s="82">
        <v>0</v>
      </c>
    </row>
    <row r="13" spans="1:17" ht="20.25" customHeight="1">
      <c r="A13" s="559" t="s">
        <v>4</v>
      </c>
      <c r="B13" s="559" t="s">
        <v>4</v>
      </c>
      <c r="C13" s="559" t="s">
        <v>4</v>
      </c>
      <c r="D13" s="34" t="s">
        <v>4</v>
      </c>
      <c r="E13" s="33" t="s">
        <v>4</v>
      </c>
      <c r="F13" s="33" t="s">
        <v>4</v>
      </c>
      <c r="G13" s="33" t="s">
        <v>4</v>
      </c>
      <c r="H13" s="33" t="s">
        <v>4</v>
      </c>
      <c r="I13" s="33" t="s">
        <v>4</v>
      </c>
      <c r="J13" s="33" t="s">
        <v>4</v>
      </c>
      <c r="K13" s="33" t="s">
        <v>4</v>
      </c>
      <c r="L13" s="33" t="s">
        <v>4</v>
      </c>
      <c r="M13" s="33" t="s">
        <v>4</v>
      </c>
      <c r="N13" s="33" t="s">
        <v>4</v>
      </c>
      <c r="O13" s="45"/>
      <c r="P13" s="45"/>
      <c r="Q13" s="45"/>
    </row>
    <row r="14" spans="1:17" ht="20.25" customHeight="1">
      <c r="A14" s="559" t="s">
        <v>4</v>
      </c>
      <c r="B14" s="559" t="s">
        <v>4</v>
      </c>
      <c r="C14" s="559" t="s">
        <v>4</v>
      </c>
      <c r="D14" s="34" t="s">
        <v>4</v>
      </c>
      <c r="E14" s="33" t="s">
        <v>4</v>
      </c>
      <c r="F14" s="33" t="s">
        <v>4</v>
      </c>
      <c r="G14" s="33" t="s">
        <v>4</v>
      </c>
      <c r="H14" s="33" t="s">
        <v>4</v>
      </c>
      <c r="I14" s="33" t="s">
        <v>4</v>
      </c>
      <c r="J14" s="33" t="s">
        <v>4</v>
      </c>
      <c r="K14" s="33" t="s">
        <v>4</v>
      </c>
      <c r="L14" s="33" t="s">
        <v>4</v>
      </c>
      <c r="M14" s="33" t="s">
        <v>4</v>
      </c>
      <c r="N14" s="33" t="s">
        <v>4</v>
      </c>
      <c r="O14" s="45"/>
      <c r="P14" s="45"/>
      <c r="Q14" s="45"/>
    </row>
    <row r="15" spans="1:17" ht="20.25" customHeight="1">
      <c r="A15" s="559" t="s">
        <v>4</v>
      </c>
      <c r="B15" s="559" t="s">
        <v>4</v>
      </c>
      <c r="C15" s="559" t="s">
        <v>4</v>
      </c>
      <c r="D15" s="34" t="s">
        <v>4</v>
      </c>
      <c r="E15" s="33" t="s">
        <v>4</v>
      </c>
      <c r="F15" s="33" t="s">
        <v>4</v>
      </c>
      <c r="G15" s="33" t="s">
        <v>4</v>
      </c>
      <c r="H15" s="33" t="s">
        <v>4</v>
      </c>
      <c r="I15" s="33" t="s">
        <v>4</v>
      </c>
      <c r="J15" s="33" t="s">
        <v>4</v>
      </c>
      <c r="K15" s="33" t="s">
        <v>4</v>
      </c>
      <c r="L15" s="33" t="s">
        <v>4</v>
      </c>
      <c r="M15" s="33" t="s">
        <v>4</v>
      </c>
      <c r="N15" s="33" t="s">
        <v>4</v>
      </c>
      <c r="O15" s="45"/>
      <c r="P15" s="45"/>
      <c r="Q15" s="45"/>
    </row>
    <row r="16" spans="1:17" ht="20.25" customHeight="1">
      <c r="A16" s="559" t="s">
        <v>4</v>
      </c>
      <c r="B16" s="559" t="s">
        <v>4</v>
      </c>
      <c r="C16" s="559" t="s">
        <v>4</v>
      </c>
      <c r="D16" s="34" t="s">
        <v>4</v>
      </c>
      <c r="E16" s="33" t="s">
        <v>4</v>
      </c>
      <c r="F16" s="33" t="s">
        <v>4</v>
      </c>
      <c r="G16" s="33" t="s">
        <v>4</v>
      </c>
      <c r="H16" s="33" t="s">
        <v>4</v>
      </c>
      <c r="I16" s="33" t="s">
        <v>4</v>
      </c>
      <c r="J16" s="33" t="s">
        <v>4</v>
      </c>
      <c r="K16" s="33" t="s">
        <v>4</v>
      </c>
      <c r="L16" s="33" t="s">
        <v>4</v>
      </c>
      <c r="M16" s="33" t="s">
        <v>4</v>
      </c>
      <c r="N16" s="33" t="s">
        <v>4</v>
      </c>
      <c r="O16" s="45"/>
      <c r="P16" s="45"/>
      <c r="Q16" s="45"/>
    </row>
    <row r="17" spans="1:17" ht="20.25" customHeight="1">
      <c r="A17" s="560" t="s">
        <v>4</v>
      </c>
      <c r="B17" s="560" t="s">
        <v>4</v>
      </c>
      <c r="C17" s="560" t="s">
        <v>4</v>
      </c>
      <c r="D17" s="43" t="s">
        <v>4</v>
      </c>
      <c r="E17" s="44" t="s">
        <v>4</v>
      </c>
      <c r="F17" s="44" t="s">
        <v>4</v>
      </c>
      <c r="G17" s="44" t="s">
        <v>4</v>
      </c>
      <c r="H17" s="44" t="s">
        <v>4</v>
      </c>
      <c r="I17" s="44" t="s">
        <v>4</v>
      </c>
      <c r="J17" s="44" t="s">
        <v>4</v>
      </c>
      <c r="K17" s="44" t="s">
        <v>4</v>
      </c>
      <c r="L17" s="44" t="s">
        <v>4</v>
      </c>
      <c r="M17" s="44" t="s">
        <v>4</v>
      </c>
      <c r="N17" s="44" t="s">
        <v>4</v>
      </c>
      <c r="O17" s="45"/>
      <c r="P17" s="45"/>
      <c r="Q17" s="45"/>
    </row>
    <row r="18" spans="1:17" ht="24" customHeight="1">
      <c r="A18" s="463" t="s">
        <v>157</v>
      </c>
      <c r="B18" s="463"/>
      <c r="C18" s="463"/>
      <c r="D18" s="463"/>
      <c r="E18" s="463"/>
      <c r="F18" s="563"/>
      <c r="G18" s="563"/>
      <c r="H18" s="563"/>
      <c r="I18" s="563"/>
      <c r="J18" s="563"/>
      <c r="K18" s="563"/>
      <c r="L18" s="563"/>
      <c r="M18" s="563"/>
      <c r="N18" s="563"/>
      <c r="O18" s="39"/>
      <c r="P18" s="39"/>
      <c r="Q18" s="39"/>
    </row>
  </sheetData>
  <sheetProtection/>
  <mergeCells count="33">
    <mergeCell ref="A6:C7"/>
    <mergeCell ref="D6:D7"/>
    <mergeCell ref="C8:C9"/>
    <mergeCell ref="P6:Q6"/>
    <mergeCell ref="G6:G7"/>
    <mergeCell ref="H6:H7"/>
    <mergeCell ref="L6:L7"/>
    <mergeCell ref="M6:M7"/>
    <mergeCell ref="N6:N7"/>
    <mergeCell ref="O6:O7"/>
    <mergeCell ref="K5:M5"/>
    <mergeCell ref="A1:D1"/>
    <mergeCell ref="A2:Q2"/>
    <mergeCell ref="A5:D5"/>
    <mergeCell ref="E5:G5"/>
    <mergeCell ref="N5:Q5"/>
    <mergeCell ref="H5:J5"/>
    <mergeCell ref="A18:N18"/>
    <mergeCell ref="A10:C10"/>
    <mergeCell ref="A11:C11"/>
    <mergeCell ref="A13:C13"/>
    <mergeCell ref="A14:C14"/>
    <mergeCell ref="A15:C15"/>
    <mergeCell ref="K6:K7"/>
    <mergeCell ref="A16:C16"/>
    <mergeCell ref="A17:C17"/>
    <mergeCell ref="A12:C12"/>
    <mergeCell ref="E6:E7"/>
    <mergeCell ref="F6:F7"/>
    <mergeCell ref="A8:A9"/>
    <mergeCell ref="B8:B9"/>
    <mergeCell ref="I6:I7"/>
    <mergeCell ref="J6:J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I27" sqref="I27"/>
    </sheetView>
  </sheetViews>
  <sheetFormatPr defaultColWidth="9.00390625" defaultRowHeight="14.25"/>
  <cols>
    <col min="1" max="3" width="3.125" style="12" customWidth="1"/>
    <col min="4" max="18" width="7.375" style="12" customWidth="1"/>
  </cols>
  <sheetData>
    <row r="1" spans="1:18" ht="14.25">
      <c r="A1" s="49"/>
      <c r="B1" s="50"/>
      <c r="C1" s="50"/>
      <c r="D1" s="50"/>
      <c r="E1" s="50"/>
      <c r="F1" s="50"/>
      <c r="G1" s="50"/>
      <c r="H1" s="50"/>
      <c r="I1" s="50"/>
      <c r="J1" s="50"/>
      <c r="K1" s="50"/>
      <c r="L1" s="50"/>
      <c r="M1" s="50"/>
      <c r="N1" s="50"/>
      <c r="O1" s="50"/>
      <c r="P1" s="50"/>
      <c r="Q1" s="50"/>
      <c r="R1" s="50"/>
    </row>
    <row r="2" spans="1:18" ht="21.75">
      <c r="A2" s="580" t="s">
        <v>180</v>
      </c>
      <c r="B2" s="580"/>
      <c r="C2" s="580"/>
      <c r="D2" s="580"/>
      <c r="E2" s="580"/>
      <c r="F2" s="580"/>
      <c r="G2" s="580"/>
      <c r="H2" s="580"/>
      <c r="I2" s="580"/>
      <c r="J2" s="580"/>
      <c r="K2" s="580"/>
      <c r="L2" s="580"/>
      <c r="M2" s="580"/>
      <c r="N2" s="580"/>
      <c r="O2" s="580"/>
      <c r="P2" s="580"/>
      <c r="Q2" s="580"/>
      <c r="R2" s="580"/>
    </row>
    <row r="3" spans="1:18" ht="18" customHeight="1">
      <c r="A3" s="22"/>
      <c r="B3" s="22"/>
      <c r="C3" s="22"/>
      <c r="D3" s="22"/>
      <c r="E3" s="22"/>
      <c r="F3" s="22"/>
      <c r="G3" s="22"/>
      <c r="H3" s="22"/>
      <c r="I3" s="22"/>
      <c r="J3" s="22"/>
      <c r="K3" s="22"/>
      <c r="L3" s="22"/>
      <c r="M3"/>
      <c r="N3"/>
      <c r="O3"/>
      <c r="P3" s="46"/>
      <c r="Q3" s="39"/>
      <c r="R3" s="28" t="s">
        <v>162</v>
      </c>
    </row>
    <row r="4" spans="1:18" ht="18" customHeight="1">
      <c r="A4" s="47" t="s">
        <v>412</v>
      </c>
      <c r="B4" s="47"/>
      <c r="C4" s="47"/>
      <c r="D4" s="47"/>
      <c r="E4" s="42"/>
      <c r="F4" s="42"/>
      <c r="G4" s="42"/>
      <c r="H4" s="42"/>
      <c r="I4" s="42"/>
      <c r="J4" s="42"/>
      <c r="K4" s="42"/>
      <c r="L4" s="42"/>
      <c r="M4"/>
      <c r="N4"/>
      <c r="O4"/>
      <c r="P4" s="54"/>
      <c r="Q4" s="39"/>
      <c r="R4" s="51" t="s">
        <v>411</v>
      </c>
    </row>
    <row r="5" spans="1:18" s="10" customFormat="1" ht="39.75" customHeight="1">
      <c r="A5" s="564" t="s">
        <v>148</v>
      </c>
      <c r="B5" s="564"/>
      <c r="C5" s="564"/>
      <c r="D5" s="564"/>
      <c r="E5" s="564" t="s">
        <v>88</v>
      </c>
      <c r="F5" s="564"/>
      <c r="G5" s="564"/>
      <c r="H5" s="568" t="s">
        <v>142</v>
      </c>
      <c r="I5" s="569"/>
      <c r="J5" s="570"/>
      <c r="K5" s="582" t="s">
        <v>143</v>
      </c>
      <c r="L5" s="582"/>
      <c r="M5" s="582"/>
      <c r="N5" s="584" t="s">
        <v>160</v>
      </c>
      <c r="O5" s="584" t="s">
        <v>161</v>
      </c>
      <c r="P5" s="583" t="s">
        <v>89</v>
      </c>
      <c r="Q5" s="583"/>
      <c r="R5" s="583"/>
    </row>
    <row r="6" spans="1:18" s="4" customFormat="1" ht="46.5" customHeight="1">
      <c r="A6" s="571" t="s">
        <v>154</v>
      </c>
      <c r="B6" s="572"/>
      <c r="C6" s="573"/>
      <c r="D6" s="37" t="s">
        <v>138</v>
      </c>
      <c r="E6" s="37" t="s">
        <v>144</v>
      </c>
      <c r="F6" s="37" t="s">
        <v>181</v>
      </c>
      <c r="G6" s="37" t="s">
        <v>145</v>
      </c>
      <c r="H6" s="38" t="s">
        <v>144</v>
      </c>
      <c r="I6" s="37" t="s">
        <v>155</v>
      </c>
      <c r="J6" s="37" t="s">
        <v>156</v>
      </c>
      <c r="K6" s="55" t="s">
        <v>144</v>
      </c>
      <c r="L6" s="56" t="s">
        <v>155</v>
      </c>
      <c r="M6" s="56" t="s">
        <v>156</v>
      </c>
      <c r="N6" s="584"/>
      <c r="O6" s="584"/>
      <c r="P6" s="57" t="s">
        <v>144</v>
      </c>
      <c r="Q6" s="58" t="s">
        <v>181</v>
      </c>
      <c r="R6" s="58" t="s">
        <v>145</v>
      </c>
    </row>
    <row r="7" spans="1:18" ht="19.5" customHeight="1">
      <c r="A7" s="466" t="s">
        <v>1</v>
      </c>
      <c r="B7" s="466" t="s">
        <v>2</v>
      </c>
      <c r="C7" s="466" t="s">
        <v>3</v>
      </c>
      <c r="D7" s="31" t="s">
        <v>9</v>
      </c>
      <c r="E7" s="30" t="s">
        <v>10</v>
      </c>
      <c r="F7" s="30" t="s">
        <v>11</v>
      </c>
      <c r="G7" s="30" t="s">
        <v>12</v>
      </c>
      <c r="H7" s="30" t="s">
        <v>13</v>
      </c>
      <c r="I7" s="30" t="s">
        <v>14</v>
      </c>
      <c r="J7" s="30" t="s">
        <v>15</v>
      </c>
      <c r="K7" s="30" t="s">
        <v>16</v>
      </c>
      <c r="L7" s="30" t="s">
        <v>17</v>
      </c>
      <c r="M7" s="30" t="s">
        <v>18</v>
      </c>
      <c r="N7" s="30" t="s">
        <v>19</v>
      </c>
      <c r="O7" s="30" t="s">
        <v>39</v>
      </c>
      <c r="P7" s="30" t="s">
        <v>40</v>
      </c>
      <c r="Q7" s="30" t="s">
        <v>41</v>
      </c>
      <c r="R7" s="30" t="s">
        <v>42</v>
      </c>
    </row>
    <row r="8" spans="1:18" ht="19.5" customHeight="1">
      <c r="A8" s="466" t="s">
        <v>4</v>
      </c>
      <c r="B8" s="466" t="s">
        <v>4</v>
      </c>
      <c r="C8" s="466" t="s">
        <v>4</v>
      </c>
      <c r="D8" s="31" t="s">
        <v>6</v>
      </c>
      <c r="E8" s="33" t="s">
        <v>4</v>
      </c>
      <c r="F8" s="33" t="s">
        <v>4</v>
      </c>
      <c r="G8" s="33" t="s">
        <v>4</v>
      </c>
      <c r="H8" s="33" t="s">
        <v>4</v>
      </c>
      <c r="I8" s="33" t="s">
        <v>4</v>
      </c>
      <c r="J8" s="33" t="s">
        <v>4</v>
      </c>
      <c r="K8" s="33" t="s">
        <v>4</v>
      </c>
      <c r="L8" s="33" t="s">
        <v>4</v>
      </c>
      <c r="M8" s="33" t="s">
        <v>4</v>
      </c>
      <c r="N8" s="52"/>
      <c r="O8" s="53"/>
      <c r="P8" s="33" t="s">
        <v>4</v>
      </c>
      <c r="Q8" s="45"/>
      <c r="R8" s="45"/>
    </row>
    <row r="9" spans="1:18" ht="20.25" customHeight="1">
      <c r="A9" s="585"/>
      <c r="B9" s="586"/>
      <c r="C9" s="587"/>
      <c r="D9" s="31"/>
      <c r="E9" s="33"/>
      <c r="F9" s="33"/>
      <c r="G9" s="33"/>
      <c r="H9" s="33"/>
      <c r="I9" s="33"/>
      <c r="J9" s="33"/>
      <c r="K9" s="33"/>
      <c r="L9" s="33"/>
      <c r="M9" s="33"/>
      <c r="N9" s="33"/>
      <c r="O9" s="33"/>
      <c r="P9" s="33"/>
      <c r="Q9" s="45"/>
      <c r="R9" s="45"/>
    </row>
    <row r="10" spans="1:18" ht="20.25" customHeight="1">
      <c r="A10" s="59"/>
      <c r="B10" s="60"/>
      <c r="C10" s="61"/>
      <c r="D10" s="31"/>
      <c r="E10" s="33"/>
      <c r="F10" s="33"/>
      <c r="G10" s="33"/>
      <c r="H10" s="33"/>
      <c r="I10" s="33"/>
      <c r="J10" s="33"/>
      <c r="K10" s="33"/>
      <c r="L10" s="33"/>
      <c r="M10" s="33"/>
      <c r="N10" s="33"/>
      <c r="O10" s="33"/>
      <c r="P10" s="33"/>
      <c r="Q10" s="45"/>
      <c r="R10" s="45"/>
    </row>
    <row r="11" spans="1:18" ht="20.25" customHeight="1">
      <c r="A11" s="59"/>
      <c r="B11" s="60"/>
      <c r="C11" s="61"/>
      <c r="D11" s="31"/>
      <c r="E11" s="33"/>
      <c r="F11" s="33"/>
      <c r="G11" s="33"/>
      <c r="H11" s="33"/>
      <c r="I11" s="33"/>
      <c r="J11" s="33"/>
      <c r="K11" s="33"/>
      <c r="L11" s="33"/>
      <c r="M11" s="33"/>
      <c r="N11" s="33"/>
      <c r="O11" s="33"/>
      <c r="P11" s="33"/>
      <c r="Q11" s="45"/>
      <c r="R11" s="45"/>
    </row>
    <row r="12" spans="1:18" ht="20.25" customHeight="1">
      <c r="A12" s="59"/>
      <c r="B12" s="60"/>
      <c r="C12" s="61"/>
      <c r="D12" s="31"/>
      <c r="E12" s="33"/>
      <c r="F12" s="33"/>
      <c r="G12" s="33"/>
      <c r="H12" s="33"/>
      <c r="I12" s="33"/>
      <c r="J12" s="33"/>
      <c r="K12" s="33"/>
      <c r="L12" s="33"/>
      <c r="M12" s="33"/>
      <c r="N12" s="33"/>
      <c r="O12" s="33"/>
      <c r="P12" s="33"/>
      <c r="Q12" s="45"/>
      <c r="R12" s="45"/>
    </row>
    <row r="13" spans="1:18" ht="20.25" customHeight="1">
      <c r="A13" s="585"/>
      <c r="B13" s="586"/>
      <c r="C13" s="587"/>
      <c r="D13" s="31"/>
      <c r="E13" s="33"/>
      <c r="F13" s="33"/>
      <c r="G13" s="33"/>
      <c r="H13" s="33"/>
      <c r="I13" s="33"/>
      <c r="J13" s="33"/>
      <c r="K13" s="33"/>
      <c r="L13" s="33"/>
      <c r="M13" s="33"/>
      <c r="N13" s="33"/>
      <c r="O13" s="33"/>
      <c r="P13" s="33"/>
      <c r="Q13" s="45"/>
      <c r="R13" s="45"/>
    </row>
    <row r="14" spans="1:18" ht="20.25" customHeight="1">
      <c r="A14" s="559" t="s">
        <v>4</v>
      </c>
      <c r="B14" s="559" t="s">
        <v>4</v>
      </c>
      <c r="C14" s="559" t="s">
        <v>4</v>
      </c>
      <c r="D14" s="34" t="s">
        <v>4</v>
      </c>
      <c r="E14" s="33" t="s">
        <v>4</v>
      </c>
      <c r="F14" s="33" t="s">
        <v>4</v>
      </c>
      <c r="G14" s="33" t="s">
        <v>4</v>
      </c>
      <c r="H14" s="33" t="s">
        <v>4</v>
      </c>
      <c r="I14" s="33" t="s">
        <v>4</v>
      </c>
      <c r="J14" s="33" t="s">
        <v>4</v>
      </c>
      <c r="K14" s="33" t="s">
        <v>4</v>
      </c>
      <c r="L14" s="33" t="s">
        <v>4</v>
      </c>
      <c r="M14" s="33" t="s">
        <v>4</v>
      </c>
      <c r="N14" s="33"/>
      <c r="O14" s="33"/>
      <c r="P14" s="33" t="s">
        <v>4</v>
      </c>
      <c r="Q14" s="45"/>
      <c r="R14" s="45"/>
    </row>
    <row r="15" spans="1:18" ht="18.75" customHeight="1">
      <c r="A15" s="581" t="s">
        <v>159</v>
      </c>
      <c r="B15" s="581"/>
      <c r="C15" s="581"/>
      <c r="D15" s="581"/>
      <c r="E15" s="581"/>
      <c r="F15" s="581"/>
      <c r="G15" s="581"/>
      <c r="H15" s="581"/>
      <c r="I15" s="581"/>
      <c r="J15" s="581"/>
      <c r="K15" s="581"/>
      <c r="L15" s="581"/>
      <c r="M15" s="581"/>
      <c r="N15" s="581"/>
      <c r="O15" s="581"/>
      <c r="P15" s="581"/>
      <c r="Q15" s="581"/>
      <c r="R15" s="581"/>
    </row>
  </sheetData>
  <sheetProtection/>
  <mergeCells count="16">
    <mergeCell ref="A14:C14"/>
    <mergeCell ref="A7:A8"/>
    <mergeCell ref="B7:B8"/>
    <mergeCell ref="C7:C8"/>
    <mergeCell ref="A9:C9"/>
    <mergeCell ref="A13:C13"/>
    <mergeCell ref="A2:R2"/>
    <mergeCell ref="A15:R15"/>
    <mergeCell ref="A5:D5"/>
    <mergeCell ref="E5:G5"/>
    <mergeCell ref="H5:J5"/>
    <mergeCell ref="K5:M5"/>
    <mergeCell ref="P5:R5"/>
    <mergeCell ref="A6:C6"/>
    <mergeCell ref="N5:N6"/>
    <mergeCell ref="O5:O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3"/>
  <sheetViews>
    <sheetView zoomScalePageLayoutView="0" workbookViewId="0" topLeftCell="A1">
      <selection activeCell="A2" sqref="A2:D32"/>
    </sheetView>
  </sheetViews>
  <sheetFormatPr defaultColWidth="9.00390625" defaultRowHeight="14.25" customHeight="1"/>
  <cols>
    <col min="1" max="1" width="33.875" style="0" customWidth="1"/>
    <col min="2" max="2" width="10.625" style="0" customWidth="1"/>
    <col min="3" max="4" width="19.375" style="0" customWidth="1"/>
    <col min="5" max="16384" width="9.00390625" style="5" customWidth="1"/>
  </cols>
  <sheetData>
    <row r="1" spans="1:4" ht="15" customHeight="1">
      <c r="A1" s="22"/>
      <c r="B1" s="12"/>
      <c r="C1" s="12"/>
      <c r="D1" s="12"/>
    </row>
    <row r="2" spans="1:4" ht="26.25" customHeight="1">
      <c r="A2" s="589" t="s">
        <v>77</v>
      </c>
      <c r="B2" s="589"/>
      <c r="C2" s="589"/>
      <c r="D2" s="589"/>
    </row>
    <row r="3" spans="1:4" ht="18.75" customHeight="1">
      <c r="A3" s="21"/>
      <c r="B3" s="21"/>
      <c r="C3" s="21"/>
      <c r="D3" s="17" t="s">
        <v>163</v>
      </c>
    </row>
    <row r="4" spans="1:4" s="6" customFormat="1" ht="18.75" customHeight="1">
      <c r="A4" s="21" t="s">
        <v>413</v>
      </c>
      <c r="B4" s="21"/>
      <c r="C4" s="21"/>
      <c r="D4" s="17" t="s">
        <v>414</v>
      </c>
    </row>
    <row r="5" spans="1:4" s="6" customFormat="1" ht="18.75" customHeight="1">
      <c r="A5" s="18" t="s">
        <v>65</v>
      </c>
      <c r="B5" s="588" t="s">
        <v>35</v>
      </c>
      <c r="C5" s="18" t="s">
        <v>80</v>
      </c>
      <c r="D5" s="18" t="s">
        <v>81</v>
      </c>
    </row>
    <row r="6" spans="1:4" s="7" customFormat="1" ht="18.75" customHeight="1">
      <c r="A6" s="18" t="s">
        <v>66</v>
      </c>
      <c r="B6" s="588" t="s">
        <v>4</v>
      </c>
      <c r="C6" s="18" t="s">
        <v>10</v>
      </c>
      <c r="D6" s="18">
        <v>2</v>
      </c>
    </row>
    <row r="7" spans="1:4" s="7" customFormat="1" ht="18.75" customHeight="1">
      <c r="A7" s="23" t="s">
        <v>67</v>
      </c>
      <c r="B7" s="18">
        <v>1</v>
      </c>
      <c r="C7" s="20" t="s">
        <v>68</v>
      </c>
      <c r="D7" s="20" t="s">
        <v>76</v>
      </c>
    </row>
    <row r="8" spans="1:4" s="7" customFormat="1" ht="18.75" customHeight="1">
      <c r="A8" s="19" t="s">
        <v>179</v>
      </c>
      <c r="B8" s="18">
        <v>2</v>
      </c>
      <c r="C8" s="80">
        <v>0</v>
      </c>
      <c r="D8" s="79">
        <f>18600+80157</f>
        <v>98757</v>
      </c>
    </row>
    <row r="9" spans="1:4" s="7" customFormat="1" ht="18.75" customHeight="1">
      <c r="A9" s="19" t="s">
        <v>164</v>
      </c>
      <c r="B9" s="18">
        <v>3</v>
      </c>
      <c r="C9" s="80">
        <v>0</v>
      </c>
      <c r="D9" s="79">
        <v>0</v>
      </c>
    </row>
    <row r="10" spans="1:4" s="7" customFormat="1" ht="18.75" customHeight="1">
      <c r="A10" s="19" t="s">
        <v>165</v>
      </c>
      <c r="B10" s="18">
        <v>4</v>
      </c>
      <c r="C10" s="80">
        <v>0</v>
      </c>
      <c r="D10" s="79">
        <f>9100+36108.5</f>
        <v>45208.5</v>
      </c>
    </row>
    <row r="11" spans="1:4" s="7" customFormat="1" ht="18.75" customHeight="1">
      <c r="A11" s="19" t="s">
        <v>69</v>
      </c>
      <c r="B11" s="18">
        <v>5</v>
      </c>
      <c r="C11" s="80">
        <v>0</v>
      </c>
      <c r="D11" s="79">
        <v>0</v>
      </c>
    </row>
    <row r="12" spans="1:4" s="7" customFormat="1" ht="18.75" customHeight="1">
      <c r="A12" s="19" t="s">
        <v>70</v>
      </c>
      <c r="B12" s="18">
        <v>6</v>
      </c>
      <c r="C12" s="80">
        <v>0</v>
      </c>
      <c r="D12" s="79">
        <f>9100+36108.5</f>
        <v>45208.5</v>
      </c>
    </row>
    <row r="13" spans="1:4" s="7" customFormat="1" ht="18.75" customHeight="1">
      <c r="A13" s="19" t="s">
        <v>166</v>
      </c>
      <c r="B13" s="18">
        <v>7</v>
      </c>
      <c r="C13" s="80">
        <v>0</v>
      </c>
      <c r="D13" s="79">
        <f>9500+44048.5</f>
        <v>53548.5</v>
      </c>
    </row>
    <row r="14" spans="1:4" s="7" customFormat="1" ht="18.75" customHeight="1">
      <c r="A14" s="19" t="s">
        <v>71</v>
      </c>
      <c r="B14" s="18">
        <v>8</v>
      </c>
      <c r="C14" s="84" t="s">
        <v>68</v>
      </c>
      <c r="D14" s="79">
        <f>9500+44048.5</f>
        <v>53548.5</v>
      </c>
    </row>
    <row r="15" spans="1:4" s="7" customFormat="1" ht="18.75" customHeight="1">
      <c r="A15" s="19" t="s">
        <v>167</v>
      </c>
      <c r="B15" s="18">
        <v>9</v>
      </c>
      <c r="C15" s="84" t="s">
        <v>68</v>
      </c>
      <c r="D15" s="79">
        <v>4500</v>
      </c>
    </row>
    <row r="16" spans="1:4" s="7" customFormat="1" ht="18.75" customHeight="1">
      <c r="A16" s="19" t="s">
        <v>72</v>
      </c>
      <c r="B16" s="18">
        <v>10</v>
      </c>
      <c r="C16" s="84" t="s">
        <v>68</v>
      </c>
      <c r="D16" s="79">
        <v>0</v>
      </c>
    </row>
    <row r="17" spans="1:4" s="7" customFormat="1" ht="18.75" customHeight="1">
      <c r="A17" s="19" t="s">
        <v>168</v>
      </c>
      <c r="B17" s="18">
        <v>11</v>
      </c>
      <c r="C17" s="83" t="s">
        <v>68</v>
      </c>
      <c r="D17" s="83" t="s">
        <v>68</v>
      </c>
    </row>
    <row r="18" spans="1:4" s="7" customFormat="1" ht="18.75" customHeight="1">
      <c r="A18" s="19" t="s">
        <v>169</v>
      </c>
      <c r="B18" s="18">
        <v>12</v>
      </c>
      <c r="C18" s="83" t="s">
        <v>68</v>
      </c>
      <c r="D18" s="85">
        <v>0</v>
      </c>
    </row>
    <row r="19" spans="1:4" s="7" customFormat="1" ht="18.75" customHeight="1">
      <c r="A19" s="19" t="s">
        <v>170</v>
      </c>
      <c r="B19" s="18">
        <v>13</v>
      </c>
      <c r="C19" s="83" t="s">
        <v>68</v>
      </c>
      <c r="D19" s="85">
        <v>0</v>
      </c>
    </row>
    <row r="20" spans="1:4" s="7" customFormat="1" ht="18.75" customHeight="1">
      <c r="A20" s="19" t="s">
        <v>171</v>
      </c>
      <c r="B20" s="18">
        <v>14</v>
      </c>
      <c r="C20" s="83" t="s">
        <v>68</v>
      </c>
      <c r="D20" s="85">
        <v>0</v>
      </c>
    </row>
    <row r="21" spans="1:4" s="7" customFormat="1" ht="18.75" customHeight="1">
      <c r="A21" s="19" t="s">
        <v>172</v>
      </c>
      <c r="B21" s="18">
        <v>15</v>
      </c>
      <c r="C21" s="83" t="s">
        <v>68</v>
      </c>
      <c r="D21" s="85">
        <f>3+2</f>
        <v>5</v>
      </c>
    </row>
    <row r="22" spans="1:4" s="7" customFormat="1" ht="18.75" customHeight="1">
      <c r="A22" s="19" t="s">
        <v>173</v>
      </c>
      <c r="B22" s="18">
        <v>16</v>
      </c>
      <c r="C22" s="83" t="s">
        <v>68</v>
      </c>
      <c r="D22" s="85">
        <f>17+56</f>
        <v>73</v>
      </c>
    </row>
    <row r="23" spans="1:4" s="7" customFormat="1" ht="18.75" customHeight="1">
      <c r="A23" s="19" t="s">
        <v>174</v>
      </c>
      <c r="B23" s="18">
        <v>17</v>
      </c>
      <c r="C23" s="83" t="s">
        <v>68</v>
      </c>
      <c r="D23" s="85">
        <v>5</v>
      </c>
    </row>
    <row r="24" spans="1:4" s="7" customFormat="1" ht="18.75" customHeight="1">
      <c r="A24" s="19" t="s">
        <v>175</v>
      </c>
      <c r="B24" s="18">
        <v>18</v>
      </c>
      <c r="C24" s="83" t="s">
        <v>68</v>
      </c>
      <c r="D24" s="85">
        <f>120+880</f>
        <v>1000</v>
      </c>
    </row>
    <row r="25" spans="1:4" s="7" customFormat="1" ht="18.75" customHeight="1">
      <c r="A25" s="19" t="s">
        <v>176</v>
      </c>
      <c r="B25" s="18">
        <v>19</v>
      </c>
      <c r="C25" s="83" t="s">
        <v>68</v>
      </c>
      <c r="D25" s="85">
        <v>30</v>
      </c>
    </row>
    <row r="26" spans="1:4" s="7" customFormat="1" ht="18.75" customHeight="1">
      <c r="A26" s="19" t="s">
        <v>177</v>
      </c>
      <c r="B26" s="18">
        <v>20</v>
      </c>
      <c r="C26" s="83" t="s">
        <v>68</v>
      </c>
      <c r="D26" s="85">
        <v>0</v>
      </c>
    </row>
    <row r="27" spans="1:4" s="7" customFormat="1" ht="18.75" customHeight="1">
      <c r="A27" s="19" t="s">
        <v>178</v>
      </c>
      <c r="B27" s="18">
        <v>21</v>
      </c>
      <c r="C27" s="83" t="s">
        <v>68</v>
      </c>
      <c r="D27" s="85">
        <v>0</v>
      </c>
    </row>
    <row r="28" spans="1:4" ht="18.75" customHeight="1">
      <c r="A28" s="23" t="s">
        <v>73</v>
      </c>
      <c r="B28" s="18">
        <v>22</v>
      </c>
      <c r="C28" s="83" t="s">
        <v>68</v>
      </c>
      <c r="D28" s="79">
        <f>360842+1058528</f>
        <v>1419370</v>
      </c>
    </row>
    <row r="29" spans="1:4" ht="18.75" customHeight="1">
      <c r="A29" s="19" t="s">
        <v>74</v>
      </c>
      <c r="B29" s="18">
        <v>23</v>
      </c>
      <c r="C29" s="83" t="s">
        <v>68</v>
      </c>
      <c r="D29" s="79">
        <f>360842+1058528</f>
        <v>1419370</v>
      </c>
    </row>
    <row r="30" spans="1:4" ht="18.75" customHeight="1">
      <c r="A30" s="19" t="s">
        <v>75</v>
      </c>
      <c r="B30" s="18">
        <v>24</v>
      </c>
      <c r="C30" s="83" t="s">
        <v>68</v>
      </c>
      <c r="D30" s="79">
        <v>0</v>
      </c>
    </row>
    <row r="31" spans="1:4" ht="28.5" customHeight="1">
      <c r="A31" s="590" t="s">
        <v>79</v>
      </c>
      <c r="B31" s="590" t="s">
        <v>4</v>
      </c>
      <c r="C31" s="590" t="s">
        <v>4</v>
      </c>
      <c r="D31" s="590"/>
    </row>
    <row r="32" spans="1:4" ht="27.75" customHeight="1">
      <c r="A32" s="590" t="s">
        <v>78</v>
      </c>
      <c r="B32" s="590" t="s">
        <v>4</v>
      </c>
      <c r="C32" s="590" t="s">
        <v>4</v>
      </c>
      <c r="D32" s="590"/>
    </row>
    <row r="33" spans="1:4" ht="14.25" customHeight="1">
      <c r="A33" s="16"/>
      <c r="B33" s="16"/>
      <c r="C33" s="16"/>
      <c r="D33" s="16"/>
    </row>
  </sheetData>
  <sheetProtection/>
  <mergeCells count="4">
    <mergeCell ref="B5:B6"/>
    <mergeCell ref="A2:D2"/>
    <mergeCell ref="A31:D31"/>
    <mergeCell ref="A32:D32"/>
  </mergeCells>
  <printOptions/>
  <pageMargins left="0.7480314960629921" right="0.3937007874015748" top="0.984251968503937"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杨宏枝</cp:lastModifiedBy>
  <cp:lastPrinted>2017-08-09T02:30:00Z</cp:lastPrinted>
  <dcterms:created xsi:type="dcterms:W3CDTF">2006-02-13T05:15:25Z</dcterms:created>
  <dcterms:modified xsi:type="dcterms:W3CDTF">2017-08-10T03:30:58Z</dcterms:modified>
  <cp:category/>
  <cp:version/>
  <cp:contentType/>
  <cp:contentStatus/>
</cp:coreProperties>
</file>