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255" windowHeight="8385" firstSheet="8" activeTab="9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5">基本支出预算表!$2:$8</definedName>
    <definedName name="_xlnm.Print_Titles" localSheetId="6">政府性基金预算支出表!$1:$4</definedName>
    <definedName name="_xlnm.Print_Titles" localSheetId="7">'财政拨款支出明细表（按经济分类科目）'!$2:$7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<sst xmlns="http://schemas.openxmlformats.org/spreadsheetml/2006/main" count="586">
  <si>
    <t>6-1 部门财务收支总体情况表</t>
  </si>
  <si>
    <t>单位名称：洱源县民政局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</si>
  <si>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</si>
  <si>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</si>
  <si>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</si>
  <si>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</si>
  <si>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</si>
  <si>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</si>
  <si>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</si>
  <si>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</si>
  <si>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</si>
  <si>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</si>
  <si>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</si>
  <si>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</si>
  <si>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</si>
  <si>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</si>
  <si>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</si>
  <si>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</si>
  <si>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</si>
  <si>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</si>
  <si>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</si>
  <si>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</si>
  <si>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</si>
  <si>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</si>
  <si>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</si>
  <si>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</si>
  <si>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</si>
  <si>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</si>
  <si>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</si>
  <si>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</si>
  <si>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</si>
  <si>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</si>
  <si>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</si>
  <si>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</si>
  <si>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</si>
  <si>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</si>
  <si>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</si>
  <si>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</si>
  <si>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</si>
  <si>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</si>
  <si>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</si>
  <si>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</si>
  <si>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</si>
  <si>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</si>
  <si>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</si>
  <si>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</si>
  <si>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</si>
  <si>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</si>
  <si>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</si>
  <si>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</si>
  <si>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</si>
  <si>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</si>
  <si>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</si>
  <si>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</si>
  <si>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</si>
  <si>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</si>
  <si>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</si>
  <si>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</si>
  <si>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</si>
  <si>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</si>
  <si>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</si>
  <si>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</si>
  <si>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</si>
  <si>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</si>
  <si>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</si>
  <si>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</si>
  <si>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合计</t>
  </si>
  <si>
    <t>洱源县民政局机关</t>
  </si>
  <si>
    <t>208</t>
  </si>
  <si>
    <t xml:space="preserve">  社会保障和就业支出</t>
  </si>
  <si>
    <t>20802</t>
  </si>
  <si>
    <t xml:space="preserve">    民政管理事务</t>
  </si>
  <si>
    <t>2080201</t>
  </si>
  <si>
    <t xml:space="preserve">      行政运行</t>
  </si>
  <si>
    <t>2080299</t>
  </si>
  <si>
    <t xml:space="preserve">      其他民政管理事务支出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</si>
  <si>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</si>
  <si>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</si>
  <si>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</si>
  <si>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</si>
  <si>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</si>
  <si>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</si>
  <si>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2080505</t>
  </si>
  <si>
    <t xml:space="preserve">      机关事业单位基本养老保险缴费支出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</si>
  <si>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</si>
  <si>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</si>
  <si>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</si>
  <si>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</si>
  <si>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</si>
  <si>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</si>
  <si>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</si>
  <si>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</si>
  <si>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</si>
  <si>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</si>
  <si>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</si>
  <si>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</si>
  <si>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</si>
  <si>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</si>
  <si>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</si>
  <si>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</si>
  <si>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</si>
  <si>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</si>
  <si>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</si>
  <si>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</si>
  <si>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</si>
  <si>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</si>
  <si>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20810</t>
  </si>
  <si>
    <t xml:space="preserve">    社会福利</t>
  </si>
  <si>
    <t>2081001</t>
  </si>
  <si>
    <t xml:space="preserve">      儿童福利</t>
  </si>
  <si>
    <t>2081005</t>
  </si>
  <si>
    <t xml:space="preserve">      社会福利事业单位</t>
  </si>
  <si>
    <t>20811</t>
  </si>
  <si>
    <t xml:space="preserve">    残疾人事业</t>
  </si>
  <si>
    <t>2081107</t>
  </si>
  <si>
    <t xml:space="preserve">      残疾人生活和护理补贴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</si>
  <si>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</si>
  <si>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</si>
  <si>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</si>
  <si>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</si>
  <si>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</si>
  <si>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</si>
  <si>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</si>
  <si>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</si>
  <si>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2082002</t>
  </si>
  <si>
    <t xml:space="preserve">      流浪乞讨人员救助支出</t>
  </si>
  <si>
    <t>20821</t>
  </si>
  <si>
    <t xml:space="preserve">    特困人员救助供养</t>
  </si>
  <si>
    <t>2082102</t>
  </si>
  <si>
    <t xml:space="preserve">      农村特困人员救助供养支出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</si>
  <si>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</si>
  <si>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</si>
  <si>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</si>
  <si>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</si>
  <si>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</si>
  <si>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</si>
  <si>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20899</t>
  </si>
  <si>
    <t xml:space="preserve">    其他社会保障和就业支出</t>
  </si>
  <si>
    <t>2089901</t>
  </si>
  <si>
    <t xml:space="preserve">      其他社会保障和就业支出</t>
  </si>
  <si>
    <t>210</t>
  </si>
  <si>
    <t xml:space="preserve">  卫生健康支出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</si>
  <si>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</si>
  <si>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</si>
  <si>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</si>
  <si>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</si>
  <si>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</si>
  <si>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</si>
  <si>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</si>
  <si>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</si>
  <si>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21013</t>
  </si>
  <si>
    <t xml:space="preserve">    医疗救助</t>
  </si>
  <si>
    <t>2101301</t>
  </si>
  <si>
    <t xml:space="preserve">      城乡医疗救助</t>
  </si>
  <si>
    <t>21016</t>
  </si>
  <si>
    <t xml:space="preserve">    老龄卫生健康事务</t>
  </si>
  <si>
    <t>2101601</t>
  </si>
  <si>
    <t xml:space="preserve">      老龄卫生健康事务</t>
  </si>
  <si>
    <t>洱源县中心敬老院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</si>
  <si>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</si>
  <si>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</si>
  <si>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</si>
  <si>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</si>
  <si>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</si>
  <si>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</si>
  <si>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</si>
  <si>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</si>
  <si>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</si>
  <si>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</si>
  <si>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</si>
  <si>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</si>
  <si>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</si>
  <si>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</si>
  <si>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</si>
  <si>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</si>
  <si>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</si>
  <si>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</si>
  <si>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</si>
  <si>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</si>
  <si>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</si>
  <si>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</si>
  <si>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</si>
  <si>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民政局机关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</si>
  <si>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</si>
  <si>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</si>
  <si>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</si>
  <si>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</si>
  <si>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</si>
  <si>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</si>
  <si>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</si>
  <si>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</si>
  <si>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</si>
  <si>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</si>
  <si>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</si>
  <si>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</si>
  <si>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</si>
  <si>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</si>
  <si>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</si>
  <si>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</si>
  <si>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</si>
  <si>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</si>
  <si>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</si>
  <si>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</si>
  <si>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</si>
  <si>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</si>
  <si>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</si>
  <si>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</si>
  <si>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</si>
  <si>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</si>
  <si>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</si>
  <si>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</si>
  <si>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</si>
  <si>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</si>
  <si>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</si>
  <si>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</si>
  <si>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</si>
  <si>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</si>
  <si>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</si>
  <si>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</si>
  <si>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</si>
  <si>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</si>
  <si>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</si>
  <si>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</si>
  <si>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</si>
  <si>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</si>
  <si>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</si>
  <si>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</si>
  <si>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</si>
  <si>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</si>
  <si>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</si>
  <si>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</si>
  <si>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</si>
  <si>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</si>
  <si>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</si>
  <si>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</si>
  <si>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</si>
  <si>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</si>
  <si>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</si>
  <si>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</si>
  <si>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</si>
  <si>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</si>
  <si>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</si>
  <si>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</si>
  <si>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</si>
  <si>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</si>
  <si>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</si>
  <si>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</si>
  <si>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</si>
  <si>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</si>
  <si>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</si>
  <si>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</si>
  <si>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</si>
  <si>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</si>
  <si>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</si>
  <si>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</si>
  <si>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</si>
  <si>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</si>
  <si>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</si>
  <si>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</si>
  <si>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</si>
  <si>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</si>
  <si>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</si>
  <si>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</si>
  <si>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</si>
  <si>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</si>
  <si>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</si>
  <si>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</si>
  <si>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</si>
  <si>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</si>
  <si>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</si>
  <si>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</si>
  <si>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</si>
  <si>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</si>
  <si>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</si>
  <si>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</si>
  <si>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</si>
  <si>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</si>
  <si>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</si>
  <si>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无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</si>
  <si>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</si>
  <si>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</si>
  <si>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</si>
  <si>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</si>
  <si>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</si>
  <si>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</si>
  <si>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</si>
  <si>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</si>
  <si>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</si>
  <si>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</si>
  <si>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</si>
  <si>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</si>
  <si>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</si>
  <si>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</si>
  <si>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</si>
  <si>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</si>
  <si>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</si>
  <si>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</si>
  <si>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</si>
  <si>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</si>
  <si>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</si>
  <si>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</si>
  <si>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</si>
  <si>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</si>
  <si>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</si>
  <si>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</si>
  <si>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</si>
  <si>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</si>
  <si>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</si>
  <si>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</si>
  <si>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</si>
  <si>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</si>
  <si>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</si>
  <si>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</si>
  <si>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</si>
  <si>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</si>
  <si>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</si>
  <si>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</si>
  <si>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</si>
  <si>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</si>
  <si>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</si>
  <si>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</si>
  <si>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</si>
  <si>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</si>
  <si>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</si>
  <si>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</si>
  <si>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</si>
  <si>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</si>
  <si>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</si>
  <si>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</si>
  <si>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</si>
  <si>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</si>
  <si>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</si>
  <si>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</si>
  <si>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</si>
  <si>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</si>
  <si>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</si>
  <si>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</si>
  <si>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</si>
  <si>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</si>
  <si>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</si>
  <si>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</si>
  <si>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</si>
  <si>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</si>
  <si>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</si>
  <si>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</si>
  <si>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</si>
  <si>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</si>
  <si>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</si>
  <si>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</si>
  <si>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</si>
  <si>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</si>
  <si>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</si>
  <si>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</si>
  <si>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</si>
  <si>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</si>
  <si>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</si>
  <si>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</si>
  <si>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</si>
  <si>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</si>
  <si>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</si>
  <si>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</si>
  <si>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</si>
  <si>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</si>
  <si>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</si>
  <si>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</si>
  <si>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</si>
  <si>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</si>
  <si>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</si>
  <si>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</si>
  <si>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</si>
  <si>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</si>
  <si>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</si>
  <si>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</si>
  <si>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</si>
  <si>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</si>
  <si>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</si>
  <si>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</si>
  <si>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</si>
  <si>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</si>
  <si>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</si>
  <si>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</si>
  <si>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</si>
  <si>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</si>
  <si>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</si>
  <si>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</si>
  <si>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</si>
  <si>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</si>
  <si>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</si>
  <si>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</si>
  <si>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</si>
  <si>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</si>
  <si>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</si>
  <si>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</si>
  <si>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</si>
  <si>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</si>
  <si>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</si>
  <si>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</si>
  <si>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</si>
  <si>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</si>
  <si>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</si>
  <si>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</si>
  <si>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</si>
  <si>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</si>
  <si>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</si>
  <si>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</si>
  <si>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</si>
  <si>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</si>
  <si>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</si>
  <si>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</si>
  <si>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</si>
  <si>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</si>
  <si>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</si>
  <si>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</si>
  <si>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</si>
  <si>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</si>
  <si>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</si>
  <si>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</si>
  <si>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</si>
  <si>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</si>
  <si>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</si>
  <si>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</si>
  <si>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</si>
  <si>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</si>
  <si>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</si>
  <si>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</si>
  <si>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</si>
  <si>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</si>
  <si>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</si>
  <si>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</si>
  <si>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</si>
  <si>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</si>
  <si>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</si>
  <si>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</si>
  <si>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</si>
  <si>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</si>
  <si>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</si>
  <si>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</si>
  <si>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</si>
  <si>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</si>
  <si>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</si>
  <si>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</si>
  <si>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</si>
  <si>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</si>
  <si>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</si>
  <si>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</si>
  <si>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</si>
  <si>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部门：洱源县民政局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</si>
  <si>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</si>
  <si>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</si>
  <si>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</si>
  <si>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</si>
  <si>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</si>
  <si>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</si>
  <si>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持平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</si>
  <si>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</si>
  <si>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</si>
  <si>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</si>
  <si>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</si>
  <si>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</si>
  <si>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</si>
  <si>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</si>
  <si>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</si>
  <si>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</si>
  <si>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</si>
  <si>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</si>
  <si>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</si>
  <si>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</si>
  <si>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</si>
  <si>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婚姻证件工本费</t>
  </si>
  <si>
    <t xml:space="preserve">免费发放登记结婚新人结婚证，免费发放离婚人员离婚证顺利完成2019年婚姻登记工作                                                 </t>
  </si>
  <si>
    <t>产出指标</t>
  </si>
  <si>
    <t>数量指标</t>
  </si>
  <si>
    <t>每年结婚登记新人(对)</t>
  </si>
  <si>
    <r>
      <rPr>
        <sz val="12"/>
        <rFont val="SimSun"/>
        <charset val="134"/>
      </rPr>
      <t>≤</t>
    </r>
    <r>
      <rPr>
        <sz val="12"/>
        <rFont val="宋体"/>
        <charset val="134"/>
      </rPr>
      <t>3000</t>
    </r>
  </si>
  <si>
    <t>因婚姻证件工本费免费发放，证件成本费由县财政承担</t>
  </si>
  <si>
    <t>每年离婚登记（对）</t>
  </si>
  <si>
    <t>≤650</t>
  </si>
  <si>
    <t>免费发放登记结婚新人结婚证（本）</t>
  </si>
  <si>
    <t>免费发放登记离婚人员离婚证（本）</t>
  </si>
  <si>
    <t>质量指标</t>
  </si>
  <si>
    <t>纳入县婚姻登记中心登记结婚的新人、登记离婚的人员</t>
  </si>
  <si>
    <t>婚姻登记工本费发放率</t>
  </si>
  <si>
    <t>时效指标</t>
  </si>
  <si>
    <t>及时办理婚姻登记并现场发放结婚证、离婚证</t>
  </si>
  <si>
    <t>成本指标</t>
  </si>
  <si>
    <t>县级财政预算婚姻登记工本费总成本（元）</t>
  </si>
  <si>
    <t>每对结婚登记证（元）</t>
  </si>
  <si>
    <t>每对离婚登记证（元）</t>
  </si>
  <si>
    <t>效益指标</t>
  </si>
  <si>
    <t>社会效益指标</t>
  </si>
  <si>
    <t>受益人口数（人）</t>
  </si>
  <si>
    <r>
      <rPr>
        <sz val="10"/>
        <rFont val="Arial"/>
        <charset val="0"/>
      </rPr>
      <t>≤</t>
    </r>
    <r>
      <rPr>
        <sz val="10"/>
        <rFont val="宋体"/>
        <charset val="134"/>
      </rPr>
      <t>7300</t>
    </r>
  </si>
  <si>
    <t xml:space="preserve">可持续效益指标 </t>
  </si>
  <si>
    <t>进一步改善民生，切实为民服务</t>
  </si>
  <si>
    <t>效果明显</t>
  </si>
  <si>
    <t>满意度指标</t>
  </si>
  <si>
    <t>服务对象
满意度指标</t>
  </si>
  <si>
    <t>随机抽查50人2019年结婚登记和离婚登记人员满意度</t>
  </si>
  <si>
    <t>老年人事业发展经费</t>
  </si>
  <si>
    <t xml:space="preserve">实施好敬老文明号和敬老孝亲个人评选工作，做好敬老节慰问工作，发放高龄保健补贴,办理发放老年优待证，申报养老服务中心项目及督促养老服务中心项目建设等，保证老龄工作顺利实施，使我县的老龄工作再上一个台阶。                                                 </t>
  </si>
  <si>
    <t>老年人事业发展工作（项）</t>
  </si>
  <si>
    <t>洱财社[2011]71号</t>
  </si>
  <si>
    <t>根据洱源县人民政府领导对洱老龄办请[2011]2号请示的批示</t>
  </si>
  <si>
    <t>按时发放高龄保健补贴，做好敬老节慰问</t>
  </si>
  <si>
    <t>现场办理并发放老年优待证</t>
  </si>
  <si>
    <t>保证我县老龄工作顺利开展</t>
  </si>
  <si>
    <t>及时组织敬老节慰问，发放高龄保健补贴等</t>
  </si>
  <si>
    <t>老年人事业发展工作总成本（元）</t>
  </si>
  <si>
    <t>实现办公经费厉行节约,节约财政资金</t>
  </si>
  <si>
    <t>使老龄委员会办公室正常运转，使我县的老龄工作再上一个台阶</t>
  </si>
  <si>
    <t>随机抽查50位老年人满意度</t>
  </si>
  <si>
    <t>民房火灾保险费</t>
  </si>
  <si>
    <t xml:space="preserve">努力构建“政府引导推动、财政资金扶持、商业保险运作、城乡居民受益”的城乡居民房屋火灾保险新格局，切实加强减灾救灾工作，建立城乡火灾灾后保障体系，着力解决群众救济工作滞后的现实问题，努力为城乡经济发展、社会和谐稳定和人民群众安居乐业提供良好的安全保障。
进一步改善民生，切实保障城乡居民财产安全，增强人民群众抗御火灾危害的能力，维护平安和谐的经济社会发展环境                                     </t>
  </si>
  <si>
    <t>全县纳入农村民房火灾保险的户数(户)</t>
  </si>
  <si>
    <t>云南省公安厅、云南省民政厅、云南省保监局联合颁发的公消（2007）239号、洱政办发（2012）28号\洱公消请（2015）9号</t>
  </si>
  <si>
    <t>2019年全县火灾保险缴费金额（万元）</t>
  </si>
  <si>
    <t>一旦民房（主房）发生火灾，保险公司将视受灾的程度赔付保险金额（万元）</t>
  </si>
  <si>
    <t>最高1万元</t>
  </si>
  <si>
    <t xml:space="preserve"> 全县民房纳入农村民房火灾保险率</t>
  </si>
  <si>
    <t>民房火灾保险赔付率</t>
  </si>
  <si>
    <t>县民政局每年按时交纳保险</t>
  </si>
  <si>
    <t>县级财政预算民房火灾保险费总成本（万元）</t>
  </si>
  <si>
    <t>进一步改善民生，切实保障城乡居民财产安全，增强人民群众抗御火灾危害的能力，维护平安和谐的经济社会发展环境。</t>
  </si>
  <si>
    <t>进一步改善民生，切实保障城乡居民财产安全</t>
  </si>
  <si>
    <t>有效改善</t>
  </si>
  <si>
    <t>随机抽查50户城乡居民的满意度</t>
  </si>
  <si>
    <t>敬老院水电费</t>
  </si>
  <si>
    <t xml:space="preserve">缴纳洱源县中心敬老院水电费，使中心敬老院正常运转，使敬老院老人老有所养。                                     </t>
  </si>
  <si>
    <t>洱源县中心敬老院每年使用电(度)</t>
  </si>
  <si>
    <r>
      <rPr>
        <sz val="10"/>
        <rFont val="Arial"/>
        <charset val="0"/>
      </rPr>
      <t>≤</t>
    </r>
    <r>
      <rPr>
        <sz val="10"/>
        <rFont val="宋体"/>
        <charset val="134"/>
      </rPr>
      <t>30000</t>
    </r>
  </si>
  <si>
    <t>云政发（2016）73号</t>
  </si>
  <si>
    <t>洱源县中心敬老院每年使用水（m³）</t>
  </si>
  <si>
    <r>
      <rPr>
        <sz val="10"/>
        <rFont val="Arial"/>
        <charset val="0"/>
      </rPr>
      <t>≤</t>
    </r>
    <r>
      <rPr>
        <sz val="10"/>
        <rFont val="宋体"/>
        <charset val="134"/>
      </rPr>
      <t>3570</t>
    </r>
  </si>
  <si>
    <t>日常水管、电路维修维护费</t>
  </si>
  <si>
    <r>
      <rPr>
        <sz val="10"/>
        <rFont val="Arial"/>
        <charset val="0"/>
      </rPr>
      <t>≤</t>
    </r>
    <r>
      <rPr>
        <sz val="10"/>
        <rFont val="宋体"/>
        <charset val="134"/>
      </rPr>
      <t>10次</t>
    </r>
  </si>
  <si>
    <t>按时交纳洱源县中心敬老院的水电费</t>
  </si>
  <si>
    <t>保证洱源县中心敬老院正常运转</t>
  </si>
  <si>
    <t>2019.01.01-2019.12.31的水电费</t>
  </si>
  <si>
    <t>水费（元/m³）</t>
  </si>
  <si>
    <t>电费（元/度）</t>
  </si>
  <si>
    <t>维修（护）费总成本（元）</t>
  </si>
  <si>
    <t xml:space="preserve">使中心敬老院正常运转，使敬老院老人老有所养。
</t>
  </si>
  <si>
    <t>洱源县中心敬老院五保老人满意度</t>
  </si>
  <si>
    <t>政策性农房地震保险</t>
  </si>
  <si>
    <t xml:space="preserve"> 目标1.将地震灾害受损最严重、与群众切身利益休戚相关的农房和生命作为重点保障对象，以减轻群众的负担。                            目标2：更好的保障和改善民生，积极探索建立财政支持下的地震巨灾风险分散机制，作为国家灾害救助体系的有益补充，为最需要风险保障的农村居民提供现代保险金融服务，促进全社会防灾减灾体系建设
 目标3：充分发挥保险在地震巨灾风险保障方面的资金杠杆放大效应，减轻各级政府抗震救灾与恢复重建资金投入的集中性压力。
                                      </t>
  </si>
  <si>
    <t>全县民房纳入政策性农房地震保险(户)</t>
  </si>
  <si>
    <t>省民政厅、省财政厅、省住房和城乡建设厅、省地震局、省保监局联合下发云民救（2014）29号\关于印发《大理州政策性农房地震保险试点赔付实施细则（试行）的通知》（）、（大民发（2015）122号）</t>
  </si>
  <si>
    <t>一旦在震中在大理州境内且发生5.0-5.4级地震， 保险公司将赔付2800万元，发生5.5-5.9级地震，保险公司将赔付5000万元，发生6.0-6.4级地震，保险公司将赔付1亿元，发生6.5-6.9级地震，保险公司将赔付2亿元，发生7级以上地震，保险公司将赔付4.2亿元。</t>
  </si>
  <si>
    <r>
      <rPr>
        <sz val="10"/>
        <rFont val="宋体"/>
        <charset val="134"/>
      </rPr>
      <t>保险赔付金额</t>
    </r>
    <r>
      <rPr>
        <sz val="10"/>
        <rFont val="SimSun"/>
        <charset val="134"/>
      </rPr>
      <t>≦</t>
    </r>
    <r>
      <rPr>
        <sz val="10"/>
        <rFont val="宋体"/>
        <charset val="134"/>
      </rPr>
      <t>4.2亿元</t>
    </r>
  </si>
  <si>
    <t>赔付的资金按照灾区统规统建和统规自建点基础设施不高于</t>
  </si>
  <si>
    <t>2019年全县政策性农房地震保险缴费金额（万元）</t>
  </si>
  <si>
    <t>赔付的资金按照民房重建修复补助不低于</t>
  </si>
  <si>
    <t>全县民房纳入政策性农房地震保险率</t>
  </si>
  <si>
    <t>一旦震中在大理州境内且发生5.0级及以上地震，保险公司将启动赔付程序，并按照地震的破坏程度赔付相应的资金给州人民政府，州人民政府再根据各县市受灾情况分给县人民政府赔偿款，县政府再按照受灾程度补助给居民。</t>
  </si>
  <si>
    <t xml:space="preserve"> 政策性农房地震保险赔付率</t>
  </si>
  <si>
    <t>县民政局每年按时交纳政策性农房地震保险</t>
  </si>
  <si>
    <t>县级财政预算政策性地震保险费总成本（万元）</t>
  </si>
  <si>
    <t>逐步培养起农村现代保险金融服务意识，增强人民群众抗风险能力，为形成和完善巨灾保险制度积累经验</t>
  </si>
  <si>
    <t>随机抽查全县城乡居民50户的满意度</t>
  </si>
  <si>
    <t>自主就业退役士兵一次性经济补助经费</t>
  </si>
  <si>
    <t xml:space="preserve">为适应退役士兵安置改革的需要，扶持符合条件的退役士兵自主就业，规范对自主就业退役士兵一次性经济补助经费的的发放管理工作，促进全省退役士兵安置工作健康发展。                                             </t>
  </si>
  <si>
    <t>2019年符合自主就业的退役士兵一次性经济补助领取人数(人)</t>
  </si>
  <si>
    <r>
      <rPr>
        <sz val="10"/>
        <rFont val="Arial"/>
        <charset val="0"/>
      </rPr>
      <t>≤</t>
    </r>
    <r>
      <rPr>
        <sz val="10"/>
        <rFont val="宋体"/>
        <charset val="134"/>
      </rPr>
      <t>100</t>
    </r>
  </si>
  <si>
    <t>云办发[2012]135号</t>
  </si>
  <si>
    <t>促进全省退役士兵安置工作健康发展</t>
  </si>
  <si>
    <t>按自主就业退役士兵补助标准，每位士兵每当兵一年省州县各补助1200元,2019年预计我县自主就业退役士兵总计当兵年限（年）</t>
  </si>
  <si>
    <r>
      <rPr>
        <sz val="10"/>
        <rFont val="Arial"/>
        <charset val="0"/>
      </rPr>
      <t>≤</t>
    </r>
    <r>
      <rPr>
        <sz val="10"/>
        <rFont val="宋体"/>
        <charset val="134"/>
      </rPr>
      <t>250</t>
    </r>
  </si>
  <si>
    <t>自主就业的退役士兵一次性经济补助标准按规定执行</t>
  </si>
  <si>
    <t>社会化发放率</t>
  </si>
  <si>
    <t>县民政局及时发放2019年度退伍且符合自主就业的退役士兵一次性经济补偿</t>
  </si>
  <si>
    <t>县级预算自主就业的退役士兵一次性经济补助（元/年）</t>
  </si>
  <si>
    <t xml:space="preserve"> 为适应退役士兵安置改革的需要，扶持符合条件的退役士兵自主就业，规范对自主就业退役士兵一次性经济补助经费的的发放管理工作，促进全省退役士兵安置工作健康发展。</t>
  </si>
  <si>
    <t>对维护社会安定团结的推动作用</t>
  </si>
  <si>
    <t>随机抽查2019年退伍回乡符合自主就业的退役士兵的满意度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</si>
  <si>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</si>
  <si>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</si>
  <si>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</si>
  <si>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</si>
  <si>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</si>
  <si>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</si>
  <si>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</si>
  <si>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</si>
  <si>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</si>
  <si>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</si>
  <si>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</si>
  <si>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农村民房火灾保险费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</si>
</sst>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#,##0.00_ ;[Red]\-#,##0.00\ "/>
    <numFmt numFmtId="178" formatCode="#,##0.00_ "/>
  </numFmts>
  <fonts count="4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SimSun"/>
      <charset val="134"/>
    </font>
    <font>
      <sz val="8"/>
      <name val="宋体"/>
      <charset val="134"/>
    </font>
    <font>
      <sz val="9"/>
      <name val="宋体"/>
      <charset val="134"/>
    </font>
    <font>
      <sz val="10"/>
      <name val="Arial"/>
      <charset val="0"/>
    </font>
    <font>
      <sz val="6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4" fillId="11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/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6" borderId="26" applyNumberFormat="0" applyFon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0" fillId="4" borderId="27" applyNumberFormat="0" applyAlignment="0" applyProtection="0">
      <alignment vertical="center"/>
    </xf>
    <xf numFmtId="0" fontId="35" fillId="4" borderId="24" applyNumberFormat="0" applyAlignment="0" applyProtection="0">
      <alignment vertical="center"/>
    </xf>
    <xf numFmtId="0" fontId="29" fillId="9" borderId="23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5" fillId="0" borderId="0"/>
    <xf numFmtId="0" fontId="22" fillId="0" borderId="0">
      <alignment vertical="center"/>
    </xf>
    <xf numFmtId="0" fontId="1" fillId="0" borderId="0"/>
  </cellStyleXfs>
  <cellXfs count="185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ont="1"/>
    <xf numFmtId="0" fontId="4" fillId="0" borderId="0" xfId="0" applyNumberFormat="1" applyFont="1" applyFill="1" applyBorder="1" applyAlignment="1" applyProtection="1">
      <alignment horizontal="left" vertical="center"/>
    </xf>
    <xf numFmtId="0" fontId="9" fillId="0" borderId="1" xfId="52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vertical="center" wrapText="1"/>
    </xf>
    <xf numFmtId="0" fontId="9" fillId="0" borderId="1" xfId="52" applyFont="1" applyFill="1" applyBorder="1" applyAlignment="1">
      <alignment horizontal="left" vertical="center" wrapText="1" indent="1"/>
    </xf>
    <xf numFmtId="0" fontId="2" fillId="0" borderId="1" xfId="52" applyFont="1" applyFill="1" applyBorder="1" applyAlignment="1">
      <alignment horizontal="center" vertical="center" wrapText="1"/>
    </xf>
    <xf numFmtId="0" fontId="1" fillId="3" borderId="9" xfId="51" applyNumberFormat="1" applyFont="1" applyFill="1" applyBorder="1" applyAlignment="1">
      <alignment horizontal="center" vertical="center" wrapText="1"/>
    </xf>
    <xf numFmtId="0" fontId="1" fillId="3" borderId="1" xfId="51" applyNumberFormat="1" applyFont="1" applyFill="1" applyBorder="1" applyAlignment="1">
      <alignment horizontal="center" vertical="center" wrapText="1"/>
    </xf>
    <xf numFmtId="0" fontId="1" fillId="0" borderId="0" xfId="51" applyFont="1" applyFill="1" applyBorder="1" applyAlignment="1">
      <alignment vertical="center" wrapText="1"/>
    </xf>
    <xf numFmtId="0" fontId="10" fillId="0" borderId="7" xfId="51" applyFont="1" applyFill="1" applyBorder="1" applyAlignment="1">
      <alignment vertical="center" wrapText="1"/>
    </xf>
    <xf numFmtId="0" fontId="1" fillId="3" borderId="0" xfId="51" applyNumberFormat="1" applyFont="1" applyFill="1" applyBorder="1" applyAlignment="1">
      <alignment horizontal="center" vertical="center" wrapText="1"/>
    </xf>
    <xf numFmtId="0" fontId="11" fillId="3" borderId="1" xfId="51" applyNumberFormat="1" applyFont="1" applyFill="1" applyBorder="1" applyAlignment="1">
      <alignment vertical="center" wrapText="1"/>
    </xf>
    <xf numFmtId="9" fontId="1" fillId="3" borderId="7" xfId="51" applyNumberFormat="1" applyFont="1" applyFill="1" applyBorder="1" applyAlignment="1">
      <alignment horizontal="left" vertical="center" wrapText="1"/>
    </xf>
    <xf numFmtId="0" fontId="11" fillId="3" borderId="7" xfId="51" applyNumberFormat="1" applyFont="1" applyFill="1" applyBorder="1" applyAlignment="1">
      <alignment vertical="center" wrapText="1"/>
    </xf>
    <xf numFmtId="0" fontId="1" fillId="3" borderId="7" xfId="51" applyNumberFormat="1" applyFont="1" applyFill="1" applyBorder="1" applyAlignment="1" applyProtection="1">
      <alignment horizontal="left" vertical="center" wrapText="1"/>
    </xf>
    <xf numFmtId="0" fontId="1" fillId="3" borderId="2" xfId="51" applyNumberFormat="1" applyFont="1" applyFill="1" applyBorder="1" applyAlignment="1">
      <alignment horizontal="center" vertical="center" wrapText="1"/>
    </xf>
    <xf numFmtId="0" fontId="1" fillId="3" borderId="1" xfId="51" applyNumberFormat="1" applyFont="1" applyFill="1" applyBorder="1" applyAlignment="1">
      <alignment vertical="center" wrapText="1"/>
    </xf>
    <xf numFmtId="10" fontId="1" fillId="3" borderId="7" xfId="51" applyNumberFormat="1" applyFont="1" applyFill="1" applyBorder="1" applyAlignment="1">
      <alignment horizontal="left" vertical="center" wrapText="1"/>
    </xf>
    <xf numFmtId="0" fontId="1" fillId="3" borderId="3" xfId="51" applyNumberFormat="1" applyFont="1" applyFill="1" applyBorder="1" applyAlignment="1">
      <alignment horizontal="center" vertical="center" wrapText="1"/>
    </xf>
    <xf numFmtId="9" fontId="12" fillId="3" borderId="7" xfId="51" applyNumberFormat="1" applyFont="1" applyFill="1" applyBorder="1" applyAlignment="1">
      <alignment horizontal="left" vertical="center" wrapText="1"/>
    </xf>
    <xf numFmtId="0" fontId="1" fillId="3" borderId="7" xfId="51" applyNumberFormat="1" applyFont="1" applyFill="1" applyBorder="1" applyAlignment="1">
      <alignment vertical="center" wrapText="1"/>
    </xf>
    <xf numFmtId="0" fontId="1" fillId="3" borderId="12" xfId="51" applyNumberFormat="1" applyFont="1" applyFill="1" applyBorder="1" applyAlignment="1">
      <alignment horizontal="center" vertical="center" wrapText="1"/>
    </xf>
    <xf numFmtId="0" fontId="1" fillId="3" borderId="5" xfId="51" applyNumberFormat="1" applyFont="1" applyFill="1" applyBorder="1" applyAlignment="1">
      <alignment horizontal="center" vertical="center" wrapText="1"/>
    </xf>
    <xf numFmtId="0" fontId="1" fillId="3" borderId="10" xfId="51" applyNumberFormat="1" applyFont="1" applyFill="1" applyBorder="1" applyAlignment="1">
      <alignment horizontal="center" vertical="center" wrapText="1"/>
    </xf>
    <xf numFmtId="0" fontId="12" fillId="3" borderId="1" xfId="51" applyNumberFormat="1" applyFont="1" applyFill="1" applyBorder="1" applyAlignment="1">
      <alignment vertical="center" wrapText="1"/>
    </xf>
    <xf numFmtId="0" fontId="13" fillId="3" borderId="7" xfId="51" applyNumberFormat="1" applyFont="1" applyFill="1" applyBorder="1" applyAlignment="1">
      <alignment horizontal="left" vertical="center" wrapText="1"/>
    </xf>
    <xf numFmtId="0" fontId="1" fillId="3" borderId="13" xfId="51" applyNumberFormat="1" applyFont="1" applyFill="1" applyBorder="1" applyAlignment="1">
      <alignment horizontal="center" vertical="center" wrapText="1"/>
    </xf>
    <xf numFmtId="0" fontId="1" fillId="3" borderId="7" xfId="51" applyNumberFormat="1" applyFont="1" applyFill="1" applyBorder="1" applyAlignment="1">
      <alignment horizontal="left" vertical="center" wrapText="1"/>
    </xf>
    <xf numFmtId="0" fontId="1" fillId="3" borderId="14" xfId="51" applyNumberFormat="1" applyFont="1" applyFill="1" applyBorder="1" applyAlignment="1">
      <alignment horizontal="center" vertical="center" wrapText="1"/>
    </xf>
    <xf numFmtId="0" fontId="13" fillId="3" borderId="1" xfId="51" applyNumberFormat="1" applyFont="1" applyFill="1" applyBorder="1" applyAlignment="1" applyProtection="1">
      <alignment horizontal="center" vertical="center" wrapText="1"/>
    </xf>
    <xf numFmtId="10" fontId="1" fillId="3" borderId="1" xfId="51" applyNumberFormat="1" applyFont="1" applyFill="1" applyBorder="1" applyAlignment="1">
      <alignment horizontal="center" vertical="center" wrapText="1"/>
    </xf>
    <xf numFmtId="9" fontId="1" fillId="3" borderId="1" xfId="51" applyNumberFormat="1" applyFont="1" applyFill="1" applyBorder="1" applyAlignment="1" applyProtection="1">
      <alignment horizontal="center" vertical="center" wrapText="1"/>
    </xf>
    <xf numFmtId="0" fontId="12" fillId="3" borderId="1" xfId="51" applyNumberFormat="1" applyFont="1" applyFill="1" applyBorder="1" applyAlignment="1" applyProtection="1">
      <alignment horizontal="center" vertical="center" wrapText="1"/>
    </xf>
    <xf numFmtId="9" fontId="1" fillId="3" borderId="1" xfId="51" applyNumberFormat="1" applyFont="1" applyFill="1" applyBorder="1" applyAlignment="1">
      <alignment horizontal="center" vertical="center" wrapText="1"/>
    </xf>
    <xf numFmtId="0" fontId="1" fillId="3" borderId="1" xfId="51" applyNumberFormat="1" applyFont="1" applyFill="1" applyBorder="1" applyAlignment="1" applyProtection="1">
      <alignment horizontal="left" vertical="center" wrapText="1"/>
    </xf>
    <xf numFmtId="0" fontId="1" fillId="3" borderId="1" xfId="51" applyNumberFormat="1" applyFont="1" applyFill="1" applyBorder="1" applyAlignment="1">
      <alignment horizontal="left" vertical="center" wrapText="1"/>
    </xf>
    <xf numFmtId="10" fontId="1" fillId="3" borderId="1" xfId="51" applyNumberFormat="1" applyFont="1" applyFill="1" applyBorder="1" applyAlignment="1">
      <alignment horizontal="left" vertical="center" wrapText="1"/>
    </xf>
    <xf numFmtId="9" fontId="12" fillId="3" borderId="1" xfId="51" applyNumberFormat="1" applyFont="1" applyFill="1" applyBorder="1" applyAlignment="1">
      <alignment horizontal="left" vertical="center" wrapText="1"/>
    </xf>
    <xf numFmtId="9" fontId="1" fillId="3" borderId="1" xfId="51" applyNumberFormat="1" applyFont="1" applyFill="1" applyBorder="1" applyAlignment="1">
      <alignment horizontal="left" vertical="center" wrapText="1"/>
    </xf>
    <xf numFmtId="9" fontId="13" fillId="3" borderId="1" xfId="51" applyNumberFormat="1" applyFont="1" applyFill="1" applyBorder="1" applyAlignment="1">
      <alignment horizontal="center" vertical="center" wrapText="1"/>
    </xf>
    <xf numFmtId="0" fontId="13" fillId="3" borderId="1" xfId="51" applyNumberFormat="1" applyFont="1" applyFill="1" applyBorder="1" applyAlignment="1">
      <alignment horizontal="center" vertical="center" wrapText="1"/>
    </xf>
    <xf numFmtId="0" fontId="1" fillId="3" borderId="1" xfId="51" applyNumberFormat="1" applyFont="1" applyFill="1" applyBorder="1" applyAlignment="1" applyProtection="1">
      <alignment horizontal="center" vertical="center" wrapText="1"/>
    </xf>
    <xf numFmtId="0" fontId="2" fillId="0" borderId="1" xfId="52" applyFont="1" applyFill="1" applyBorder="1" applyAlignment="1">
      <alignment horizontal="left" vertical="center" wrapText="1"/>
    </xf>
    <xf numFmtId="0" fontId="14" fillId="3" borderId="7" xfId="51" applyNumberFormat="1" applyFont="1" applyFill="1" applyBorder="1" applyAlignment="1">
      <alignment vertical="center" wrapText="1"/>
    </xf>
    <xf numFmtId="9" fontId="13" fillId="3" borderId="1" xfId="5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9" fontId="17" fillId="0" borderId="1" xfId="0" applyNumberFormat="1" applyFont="1" applyFill="1" applyBorder="1" applyAlignment="1">
      <alignment vertical="center"/>
    </xf>
    <xf numFmtId="10" fontId="17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9" fillId="0" borderId="1" xfId="51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49" fontId="19" fillId="0" borderId="1" xfId="51" applyNumberFormat="1" applyFont="1" applyFill="1" applyBorder="1" applyAlignment="1">
      <alignment vertical="center"/>
    </xf>
    <xf numFmtId="0" fontId="7" fillId="0" borderId="1" xfId="0" applyFont="1" applyFill="1" applyBorder="1" applyAlignment="1"/>
    <xf numFmtId="49" fontId="7" fillId="0" borderId="1" xfId="51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/>
    <xf numFmtId="0" fontId="20" fillId="0" borderId="1" xfId="0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/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21" fillId="0" borderId="16" xfId="5" applyFont="1" applyFill="1" applyBorder="1" applyAlignment="1">
      <alignment horizontal="center" vertical="center" wrapText="1"/>
    </xf>
    <xf numFmtId="0" fontId="21" fillId="0" borderId="10" xfId="5" applyFont="1" applyFill="1" applyBorder="1" applyAlignment="1">
      <alignment horizontal="center" vertical="center" wrapText="1"/>
    </xf>
    <xf numFmtId="0" fontId="21" fillId="0" borderId="17" xfId="5" applyFont="1" applyFill="1" applyBorder="1" applyAlignment="1">
      <alignment horizontal="center" vertical="center" wrapText="1"/>
    </xf>
    <xf numFmtId="0" fontId="21" fillId="0" borderId="13" xfId="5" applyFont="1" applyFill="1" applyBorder="1" applyAlignment="1">
      <alignment horizontal="center" vertical="center" wrapText="1"/>
    </xf>
    <xf numFmtId="0" fontId="21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21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21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22" fillId="0" borderId="1" xfId="5" applyFont="1" applyFill="1" applyBorder="1" applyAlignment="1">
      <alignment horizontal="center" vertical="center" wrapText="1"/>
    </xf>
    <xf numFmtId="0" fontId="22" fillId="0" borderId="7" xfId="5" applyFont="1" applyFill="1" applyBorder="1" applyAlignment="1">
      <alignment horizontal="center" vertical="center" wrapText="1"/>
    </xf>
    <xf numFmtId="0" fontId="21" fillId="0" borderId="7" xfId="5" applyFont="1" applyFill="1" applyBorder="1" applyAlignment="1">
      <alignment horizontal="left" vertical="center" wrapText="1"/>
    </xf>
    <xf numFmtId="0" fontId="21" fillId="0" borderId="15" xfId="5" applyFont="1" applyFill="1" applyBorder="1" applyAlignment="1">
      <alignment horizontal="left" vertical="center" wrapText="1"/>
    </xf>
    <xf numFmtId="0" fontId="21" fillId="0" borderId="14" xfId="5" applyFont="1" applyFill="1" applyBorder="1" applyAlignment="1">
      <alignment horizontal="left" vertical="center" wrapText="1"/>
    </xf>
    <xf numFmtId="0" fontId="21" fillId="0" borderId="7" xfId="5" applyFont="1" applyFill="1" applyBorder="1" applyAlignment="1">
      <alignment horizontal="center" vertical="center" wrapText="1"/>
    </xf>
    <xf numFmtId="0" fontId="21" fillId="0" borderId="15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vertical="center"/>
    </xf>
    <xf numFmtId="0" fontId="22" fillId="0" borderId="1" xfId="5" applyFill="1" applyBorder="1"/>
    <xf numFmtId="0" fontId="7" fillId="0" borderId="1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vertical="center"/>
    </xf>
    <xf numFmtId="0" fontId="0" fillId="0" borderId="1" xfId="0" applyBorder="1"/>
    <xf numFmtId="0" fontId="7" fillId="0" borderId="16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5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24" fillId="4" borderId="19" xfId="0" applyNumberFormat="1" applyFont="1" applyFill="1" applyBorder="1" applyAlignment="1" applyProtection="1">
      <alignment horizontal="center" vertical="center" shrinkToFit="1" readingOrder="1"/>
      <protection locked="0"/>
    </xf>
    <xf numFmtId="0" fontId="24" fillId="4" borderId="20" xfId="0" applyNumberFormat="1" applyFont="1" applyFill="1" applyBorder="1" applyAlignment="1" applyProtection="1">
      <alignment horizontal="center" vertical="center" shrinkToFit="1" readingOrder="1"/>
      <protection locked="0"/>
    </xf>
    <xf numFmtId="176" fontId="1" fillId="0" borderId="1" xfId="0" applyNumberFormat="1" applyFont="1" applyFill="1" applyBorder="1" applyAlignment="1">
      <alignment vertical="center"/>
    </xf>
    <xf numFmtId="0" fontId="24" fillId="4" borderId="19" xfId="0" applyNumberFormat="1" applyFont="1" applyFill="1" applyBorder="1" applyAlignment="1" applyProtection="1">
      <alignment horizontal="left" vertical="center" shrinkToFit="1" readingOrder="1"/>
      <protection locked="0"/>
    </xf>
    <xf numFmtId="0" fontId="24" fillId="4" borderId="20" xfId="0" applyNumberFormat="1" applyFont="1" applyFill="1" applyBorder="1" applyAlignment="1" applyProtection="1">
      <alignment horizontal="left" vertical="center" shrinkToFit="1" readingOrder="1"/>
      <protection locked="0"/>
    </xf>
    <xf numFmtId="0" fontId="24" fillId="4" borderId="19" xfId="0" applyNumberFormat="1" applyFont="1" applyFill="1" applyBorder="1" applyAlignment="1" applyProtection="1">
      <alignment vertical="center" shrinkToFit="1" readingOrder="1"/>
      <protection locked="0"/>
    </xf>
    <xf numFmtId="0" fontId="20" fillId="0" borderId="1" xfId="53" applyNumberFormat="1" applyFont="1" applyFill="1" applyBorder="1" applyAlignment="1" applyProtection="1">
      <alignment horizontal="center" vertical="center"/>
    </xf>
    <xf numFmtId="177" fontId="20" fillId="0" borderId="1" xfId="53" applyNumberFormat="1" applyFont="1" applyFill="1" applyBorder="1" applyAlignment="1" applyProtection="1">
      <alignment horizontal="center" vertical="center"/>
    </xf>
    <xf numFmtId="176" fontId="23" fillId="0" borderId="1" xfId="53" applyNumberFormat="1" applyFont="1" applyFill="1" applyBorder="1" applyAlignment="1" applyProtection="1">
      <alignment vertical="center"/>
    </xf>
    <xf numFmtId="0" fontId="4" fillId="0" borderId="1" xfId="53" applyNumberFormat="1" applyFont="1" applyFill="1" applyBorder="1" applyAlignment="1" applyProtection="1">
      <alignment vertical="center"/>
    </xf>
    <xf numFmtId="178" fontId="4" fillId="0" borderId="1" xfId="53" applyNumberFormat="1" applyFont="1" applyFill="1" applyBorder="1" applyAlignment="1" applyProtection="1">
      <alignment horizontal="right" vertical="center"/>
    </xf>
    <xf numFmtId="0" fontId="7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left" vertical="center"/>
    </xf>
    <xf numFmtId="178" fontId="2" fillId="0" borderId="1" xfId="53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177" fontId="20" fillId="0" borderId="1" xfId="53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177" fontId="20" fillId="0" borderId="0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7" fontId="20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25" fillId="0" borderId="1" xfId="53" applyNumberFormat="1" applyFont="1" applyFill="1" applyBorder="1" applyAlignment="1" applyProtection="1">
      <alignment vertical="center"/>
    </xf>
    <xf numFmtId="0" fontId="1" fillId="0" borderId="1" xfId="53" applyFill="1" applyBorder="1"/>
    <xf numFmtId="178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20" fillId="0" borderId="6" xfId="53" applyNumberFormat="1" applyFont="1" applyFill="1" applyBorder="1" applyAlignment="1" applyProtection="1">
      <alignment horizontal="center" vertical="center"/>
    </xf>
    <xf numFmtId="177" fontId="20" fillId="0" borderId="21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workbookViewId="0">
      <selection activeCell="A3" sqref="A3"/>
    </sheetView>
  </sheetViews>
  <sheetFormatPr defaultColWidth="8" defaultRowHeight="14.25" customHeight="1" outlineLevelCol="3"/>
  <cols>
    <col min="1" max="1" width="35.7583333333333" style="1" customWidth="1"/>
    <col min="2" max="2" width="37.7583333333333" style="1" customWidth="1"/>
    <col min="3" max="3" width="35.3833333333333" style="1" customWidth="1"/>
    <col min="4" max="4" width="40.3833333333333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35" t="s">
        <v>1</v>
      </c>
      <c r="B3" s="145"/>
      <c r="C3" s="145"/>
      <c r="D3" s="28" t="s">
        <v>2</v>
      </c>
    </row>
    <row r="4" s="1" customFormat="1" ht="19.5" customHeight="1" spans="1:4">
      <c r="A4" s="146" t="s">
        <v>3</v>
      </c>
      <c r="B4" s="146"/>
      <c r="C4" s="146" t="s">
        <v>4</v>
      </c>
      <c r="D4" s="146"/>
    </row>
    <row r="5" s="1" customFormat="1" ht="19.5" customHeight="1" spans="1:4">
      <c r="A5" s="146" t="s">
        <v>5</v>
      </c>
      <c r="B5" s="146" t="s">
        <v>6</v>
      </c>
      <c r="C5" s="146" t="s">
        <v>7</v>
      </c>
      <c r="D5" s="146" t="s">
        <v>6</v>
      </c>
    </row>
    <row r="6" s="1" customFormat="1" ht="19.5" customHeight="1" spans="1:4">
      <c r="A6" s="146"/>
      <c r="B6" s="146"/>
      <c r="C6" s="146"/>
      <c r="D6" s="146"/>
    </row>
    <row r="7" s="1" customFormat="1" ht="17.25" customHeight="1" spans="1:4">
      <c r="A7" s="178" t="s">
        <v>8</v>
      </c>
      <c r="B7" s="168">
        <v>2206.41</v>
      </c>
      <c r="C7" s="173" t="s">
        <v>9</v>
      </c>
      <c r="D7" s="168"/>
    </row>
    <row r="8" s="1" customFormat="1" ht="17.25" customHeight="1" spans="1:4">
      <c r="A8" s="175" t="s">
        <v>10</v>
      </c>
      <c r="B8" s="168"/>
      <c r="C8" s="173" t="s">
        <v>11</v>
      </c>
      <c r="D8" s="168"/>
    </row>
    <row r="9" s="1" customFormat="1" ht="17.25" customHeight="1" spans="1:4">
      <c r="A9" s="175" t="s">
        <v>12</v>
      </c>
      <c r="B9" s="168"/>
      <c r="C9" s="173" t="s">
        <v>13</v>
      </c>
      <c r="D9" s="168"/>
    </row>
    <row r="10" s="1" customFormat="1" ht="17.25" customHeight="1" spans="1:4">
      <c r="A10" s="175" t="s">
        <v>14</v>
      </c>
      <c r="B10" s="168"/>
      <c r="C10" s="173" t="s">
        <v>15</v>
      </c>
      <c r="D10" s="168"/>
    </row>
    <row r="11" s="1" customFormat="1" ht="17.25" customHeight="1" spans="1:4">
      <c r="A11" s="175" t="s">
        <v>16</v>
      </c>
      <c r="B11" s="168"/>
      <c r="C11" s="173" t="s">
        <v>17</v>
      </c>
      <c r="D11" s="168"/>
    </row>
    <row r="12" s="1" customFormat="1" ht="17.25" customHeight="1" spans="1:4">
      <c r="A12" s="175" t="s">
        <v>18</v>
      </c>
      <c r="B12" s="168"/>
      <c r="C12" s="173" t="s">
        <v>19</v>
      </c>
      <c r="D12" s="168"/>
    </row>
    <row r="13" s="1" customFormat="1" ht="17.25" customHeight="1" spans="1:4">
      <c r="A13" s="175" t="s">
        <v>20</v>
      </c>
      <c r="B13" s="168"/>
      <c r="C13" s="173" t="s">
        <v>21</v>
      </c>
      <c r="D13" s="168"/>
    </row>
    <row r="14" s="1" customFormat="1" ht="17.25" customHeight="1" spans="1:4">
      <c r="A14" s="179"/>
      <c r="B14" s="168"/>
      <c r="C14" s="173" t="s">
        <v>22</v>
      </c>
      <c r="D14" s="168">
        <v>1846.36</v>
      </c>
    </row>
    <row r="15" s="1" customFormat="1" ht="17.25" customHeight="1" spans="1:4">
      <c r="A15" s="179"/>
      <c r="B15" s="168"/>
      <c r="C15" s="173" t="s">
        <v>23</v>
      </c>
      <c r="D15" s="168">
        <v>360.05</v>
      </c>
    </row>
    <row r="16" s="1" customFormat="1" ht="17.25" customHeight="1" spans="1:4">
      <c r="A16" s="179"/>
      <c r="B16" s="168"/>
      <c r="C16" s="173" t="s">
        <v>24</v>
      </c>
      <c r="D16" s="168"/>
    </row>
    <row r="17" s="1" customFormat="1" ht="17.25" customHeight="1" spans="1:4">
      <c r="A17" s="179"/>
      <c r="B17" s="180"/>
      <c r="C17" s="173" t="s">
        <v>25</v>
      </c>
      <c r="D17" s="168"/>
    </row>
    <row r="18" s="1" customFormat="1" ht="17.25" customHeight="1" spans="1:4">
      <c r="A18" s="179"/>
      <c r="B18" s="181"/>
      <c r="C18" s="173" t="s">
        <v>26</v>
      </c>
      <c r="D18" s="168"/>
    </row>
    <row r="19" s="1" customFormat="1" ht="17.25" customHeight="1" spans="1:4">
      <c r="A19" s="179"/>
      <c r="B19" s="181"/>
      <c r="C19" s="173" t="s">
        <v>27</v>
      </c>
      <c r="D19" s="168"/>
    </row>
    <row r="20" s="1" customFormat="1" ht="17.25" customHeight="1" spans="1:4">
      <c r="A20" s="179"/>
      <c r="B20" s="181"/>
      <c r="C20" s="175" t="s">
        <v>28</v>
      </c>
      <c r="D20" s="168"/>
    </row>
    <row r="21" s="1" customFormat="1" ht="17.25" customHeight="1" spans="1:4">
      <c r="A21" s="182"/>
      <c r="B21" s="181"/>
      <c r="C21" s="175" t="s">
        <v>29</v>
      </c>
      <c r="D21" s="168"/>
    </row>
    <row r="22" s="1" customFormat="1" ht="17.25" customHeight="1" spans="1:4">
      <c r="A22" s="173"/>
      <c r="B22" s="181"/>
      <c r="C22" s="175" t="s">
        <v>30</v>
      </c>
      <c r="D22" s="168"/>
    </row>
    <row r="23" s="1" customFormat="1" ht="17.25" customHeight="1" spans="1:4">
      <c r="A23" s="173"/>
      <c r="B23" s="181"/>
      <c r="C23" s="175" t="s">
        <v>31</v>
      </c>
      <c r="D23" s="168"/>
    </row>
    <row r="24" s="1" customFormat="1" ht="17.25" customHeight="1" spans="1:4">
      <c r="A24" s="173"/>
      <c r="B24" s="181"/>
      <c r="C24" s="175" t="s">
        <v>32</v>
      </c>
      <c r="D24" s="168"/>
    </row>
    <row r="25" s="1" customFormat="1" ht="17.25" customHeight="1" spans="1:4">
      <c r="A25" s="173"/>
      <c r="B25" s="181"/>
      <c r="C25" s="175" t="s">
        <v>33</v>
      </c>
      <c r="D25" s="168"/>
    </row>
    <row r="26" s="1" customFormat="1" ht="17.25" customHeight="1" spans="1:4">
      <c r="A26" s="173"/>
      <c r="B26" s="181"/>
      <c r="C26" s="175" t="s">
        <v>34</v>
      </c>
      <c r="D26" s="168"/>
    </row>
    <row r="27" s="1" customFormat="1" ht="17.25" customHeight="1" spans="1:4">
      <c r="A27" s="173"/>
      <c r="B27" s="181"/>
      <c r="C27" s="175" t="s">
        <v>35</v>
      </c>
      <c r="D27" s="168"/>
    </row>
    <row r="28" s="1" customFormat="1" ht="17.25" customHeight="1" spans="1:4">
      <c r="A28" s="173"/>
      <c r="B28" s="181"/>
      <c r="C28" s="175" t="s">
        <v>36</v>
      </c>
      <c r="D28" s="168"/>
    </row>
    <row r="29" s="1" customFormat="1" ht="17.25" customHeight="1" spans="1:4">
      <c r="A29" s="173"/>
      <c r="B29" s="181"/>
      <c r="C29" s="175" t="s">
        <v>37</v>
      </c>
      <c r="D29" s="168"/>
    </row>
    <row r="30" s="1" customFormat="1" ht="17.25" customHeight="1" spans="1:4">
      <c r="A30" s="183" t="s">
        <v>38</v>
      </c>
      <c r="B30" s="184"/>
      <c r="C30" s="161" t="s">
        <v>39</v>
      </c>
      <c r="D30" s="170"/>
    </row>
    <row r="32" s="1" customFormat="1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71"/>
  <sheetViews>
    <sheetView tabSelected="1" topLeftCell="A13" workbookViewId="0">
      <selection activeCell="E26" sqref="E26"/>
    </sheetView>
  </sheetViews>
  <sheetFormatPr defaultColWidth="8" defaultRowHeight="12"/>
  <cols>
    <col min="1" max="1" width="25.3833333333333" style="32"/>
    <col min="2" max="2" width="25.3833333333333" style="32" customWidth="1"/>
    <col min="3" max="3" width="17.4583333333333" style="32" customWidth="1"/>
    <col min="4" max="4" width="18.0916666666667" style="32" customWidth="1"/>
    <col min="5" max="5" width="28.3666666666667" style="32" customWidth="1"/>
    <col min="6" max="7" width="12.275" style="32" customWidth="1"/>
    <col min="8" max="8" width="17.6333333333333" style="32" customWidth="1"/>
    <col min="9" max="16384" width="8" style="32"/>
  </cols>
  <sheetData>
    <row r="1" customFormat="1" ht="13.5" spans="1:5">
      <c r="A1" s="33"/>
      <c r="B1" s="34"/>
      <c r="C1" s="34"/>
      <c r="D1" s="34"/>
      <c r="E1" s="34"/>
    </row>
    <row r="2" s="32" customFormat="1" ht="21" spans="1:8">
      <c r="A2" s="3" t="s">
        <v>460</v>
      </c>
      <c r="B2" s="3"/>
      <c r="C2" s="3"/>
      <c r="D2" s="3"/>
      <c r="E2" s="3"/>
      <c r="F2" s="3"/>
      <c r="G2" s="3"/>
      <c r="H2" s="3"/>
    </row>
    <row r="3" s="32" customFormat="1" ht="13.5" spans="1:1">
      <c r="A3" s="35" t="s">
        <v>1</v>
      </c>
    </row>
    <row r="4" s="32" customFormat="1" ht="44.25" customHeight="1" spans="1:8">
      <c r="A4" s="36" t="s">
        <v>61</v>
      </c>
      <c r="B4" s="36" t="s">
        <v>461</v>
      </c>
      <c r="C4" s="36" t="s">
        <v>462</v>
      </c>
      <c r="D4" s="36" t="s">
        <v>463</v>
      </c>
      <c r="E4" s="36" t="s">
        <v>464</v>
      </c>
      <c r="F4" s="36" t="s">
        <v>465</v>
      </c>
      <c r="G4" s="36" t="s">
        <v>466</v>
      </c>
      <c r="H4" s="36" t="s">
        <v>467</v>
      </c>
    </row>
    <row r="5" s="32" customFormat="1" ht="14.25" spans="1:8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ht="14.25" spans="1:9">
      <c r="A6" s="39" t="s">
        <v>468</v>
      </c>
      <c r="B6" s="39" t="s">
        <v>469</v>
      </c>
      <c r="C6" s="40" t="s">
        <v>470</v>
      </c>
      <c r="D6" s="41" t="s">
        <v>471</v>
      </c>
      <c r="E6" s="42" t="s">
        <v>472</v>
      </c>
      <c r="F6" s="43" t="s">
        <v>473</v>
      </c>
      <c r="G6" s="39" t="s">
        <v>474</v>
      </c>
      <c r="H6" s="39" t="s">
        <v>474</v>
      </c>
      <c r="I6" s="42"/>
    </row>
    <row r="7" spans="1:8">
      <c r="A7" s="39"/>
      <c r="B7" s="39"/>
      <c r="C7" s="44"/>
      <c r="D7" s="41"/>
      <c r="E7" s="45" t="s">
        <v>475</v>
      </c>
      <c r="F7" s="46" t="s">
        <v>476</v>
      </c>
      <c r="G7" s="39"/>
      <c r="H7" s="39"/>
    </row>
    <row r="8" spans="1:8">
      <c r="A8" s="39"/>
      <c r="B8" s="39"/>
      <c r="C8" s="44"/>
      <c r="D8" s="41"/>
      <c r="E8" s="47" t="s">
        <v>477</v>
      </c>
      <c r="F8" s="48">
        <v>6000</v>
      </c>
      <c r="G8" s="39"/>
      <c r="H8" s="39"/>
    </row>
    <row r="9" spans="1:8">
      <c r="A9" s="39"/>
      <c r="B9" s="39"/>
      <c r="C9" s="44"/>
      <c r="D9" s="41"/>
      <c r="E9" s="47" t="s">
        <v>478</v>
      </c>
      <c r="F9" s="48">
        <v>1300</v>
      </c>
      <c r="G9" s="39"/>
      <c r="H9" s="39"/>
    </row>
    <row r="10" ht="24" spans="1:8">
      <c r="A10" s="39"/>
      <c r="B10" s="39"/>
      <c r="C10" s="44"/>
      <c r="D10" s="49" t="s">
        <v>479</v>
      </c>
      <c r="E10" s="50" t="s">
        <v>480</v>
      </c>
      <c r="F10" s="51">
        <v>1</v>
      </c>
      <c r="G10" s="39"/>
      <c r="H10" s="39"/>
    </row>
    <row r="11" spans="1:8">
      <c r="A11" s="39"/>
      <c r="B11" s="39"/>
      <c r="C11" s="44"/>
      <c r="D11" s="52"/>
      <c r="E11" s="50" t="s">
        <v>481</v>
      </c>
      <c r="F11" s="51">
        <v>1</v>
      </c>
      <c r="G11" s="39"/>
      <c r="H11" s="39"/>
    </row>
    <row r="12" ht="24" spans="1:8">
      <c r="A12" s="39"/>
      <c r="B12" s="39"/>
      <c r="C12" s="44"/>
      <c r="D12" s="41" t="s">
        <v>482</v>
      </c>
      <c r="E12" s="50" t="s">
        <v>483</v>
      </c>
      <c r="F12" s="53">
        <v>1</v>
      </c>
      <c r="G12" s="39"/>
      <c r="H12" s="39"/>
    </row>
    <row r="13" ht="24" spans="1:8">
      <c r="A13" s="39"/>
      <c r="B13" s="39"/>
      <c r="C13" s="44"/>
      <c r="D13" s="49" t="s">
        <v>484</v>
      </c>
      <c r="E13" s="54" t="s">
        <v>485</v>
      </c>
      <c r="F13" s="48">
        <v>21000</v>
      </c>
      <c r="G13" s="39"/>
      <c r="H13" s="39"/>
    </row>
    <row r="14" spans="1:8">
      <c r="A14" s="39"/>
      <c r="B14" s="39"/>
      <c r="C14" s="44"/>
      <c r="D14" s="52"/>
      <c r="E14" s="50" t="s">
        <v>486</v>
      </c>
      <c r="F14" s="48">
        <v>5.5</v>
      </c>
      <c r="G14" s="39"/>
      <c r="H14" s="39"/>
    </row>
    <row r="15" spans="1:8">
      <c r="A15" s="39"/>
      <c r="B15" s="39"/>
      <c r="C15" s="55"/>
      <c r="D15" s="56"/>
      <c r="E15" s="50" t="s">
        <v>487</v>
      </c>
      <c r="F15" s="48">
        <v>5.5</v>
      </c>
      <c r="G15" s="39"/>
      <c r="H15" s="39"/>
    </row>
    <row r="16" ht="12.75" spans="1:8">
      <c r="A16" s="39"/>
      <c r="B16" s="39"/>
      <c r="C16" s="57" t="s">
        <v>488</v>
      </c>
      <c r="D16" s="50" t="s">
        <v>489</v>
      </c>
      <c r="E16" s="58" t="s">
        <v>490</v>
      </c>
      <c r="F16" s="59" t="s">
        <v>491</v>
      </c>
      <c r="G16" s="39"/>
      <c r="H16" s="39"/>
    </row>
    <row r="17" spans="1:8">
      <c r="A17" s="39"/>
      <c r="B17" s="39"/>
      <c r="C17" s="60"/>
      <c r="D17" s="50" t="s">
        <v>492</v>
      </c>
      <c r="E17" s="50" t="s">
        <v>493</v>
      </c>
      <c r="F17" s="61" t="s">
        <v>494</v>
      </c>
      <c r="G17" s="39"/>
      <c r="H17" s="39"/>
    </row>
    <row r="18" ht="24" spans="1:8">
      <c r="A18" s="39"/>
      <c r="B18" s="39"/>
      <c r="C18" s="62" t="s">
        <v>495</v>
      </c>
      <c r="D18" s="41" t="s">
        <v>496</v>
      </c>
      <c r="E18" s="50" t="s">
        <v>497</v>
      </c>
      <c r="F18" s="46">
        <v>1</v>
      </c>
      <c r="G18" s="39"/>
      <c r="H18" s="39"/>
    </row>
    <row r="19" ht="12.75" spans="1:8">
      <c r="A19" s="39" t="s">
        <v>498</v>
      </c>
      <c r="B19" s="39" t="s">
        <v>499</v>
      </c>
      <c r="C19" s="40" t="s">
        <v>470</v>
      </c>
      <c r="D19" s="41" t="s">
        <v>471</v>
      </c>
      <c r="E19" s="42" t="s">
        <v>500</v>
      </c>
      <c r="F19" s="63">
        <v>5</v>
      </c>
      <c r="G19" s="39" t="s">
        <v>501</v>
      </c>
      <c r="H19" s="39" t="s">
        <v>502</v>
      </c>
    </row>
    <row r="20" ht="24" spans="1:8">
      <c r="A20" s="39"/>
      <c r="B20" s="39"/>
      <c r="C20" s="44"/>
      <c r="D20" s="49" t="s">
        <v>479</v>
      </c>
      <c r="E20" s="50" t="s">
        <v>503</v>
      </c>
      <c r="F20" s="64">
        <v>1</v>
      </c>
      <c r="G20" s="39"/>
      <c r="H20" s="39"/>
    </row>
    <row r="21" spans="1:8">
      <c r="A21" s="39"/>
      <c r="B21" s="39"/>
      <c r="C21" s="44"/>
      <c r="D21" s="52"/>
      <c r="E21" s="50" t="s">
        <v>504</v>
      </c>
      <c r="F21" s="64">
        <v>1</v>
      </c>
      <c r="G21" s="39"/>
      <c r="H21" s="39"/>
    </row>
    <row r="22" spans="1:8">
      <c r="A22" s="39"/>
      <c r="B22" s="39"/>
      <c r="C22" s="44"/>
      <c r="D22" s="52"/>
      <c r="E22" s="50" t="s">
        <v>505</v>
      </c>
      <c r="F22" s="64">
        <v>1</v>
      </c>
      <c r="G22" s="39"/>
      <c r="H22" s="39"/>
    </row>
    <row r="23" ht="24" spans="1:8">
      <c r="A23" s="39"/>
      <c r="B23" s="39"/>
      <c r="C23" s="44"/>
      <c r="D23" s="41" t="s">
        <v>482</v>
      </c>
      <c r="E23" s="50" t="s">
        <v>506</v>
      </c>
      <c r="F23" s="65">
        <v>1</v>
      </c>
      <c r="G23" s="39"/>
      <c r="H23" s="39"/>
    </row>
    <row r="24" spans="1:8">
      <c r="A24" s="39"/>
      <c r="B24" s="39"/>
      <c r="C24" s="44"/>
      <c r="D24" s="49" t="s">
        <v>484</v>
      </c>
      <c r="E24" s="54" t="s">
        <v>507</v>
      </c>
      <c r="F24" s="66">
        <v>20000</v>
      </c>
      <c r="G24" s="39"/>
      <c r="H24" s="39"/>
    </row>
    <row r="25" spans="1:8">
      <c r="A25" s="39"/>
      <c r="B25" s="39"/>
      <c r="C25" s="57" t="s">
        <v>488</v>
      </c>
      <c r="D25" s="50" t="s">
        <v>489</v>
      </c>
      <c r="E25" s="58" t="s">
        <v>508</v>
      </c>
      <c r="F25" s="67" t="s">
        <v>494</v>
      </c>
      <c r="G25" s="39"/>
      <c r="H25" s="39"/>
    </row>
    <row r="26" ht="24" spans="1:8">
      <c r="A26" s="39"/>
      <c r="B26" s="39"/>
      <c r="C26" s="60"/>
      <c r="D26" s="50" t="s">
        <v>492</v>
      </c>
      <c r="E26" s="50" t="s">
        <v>509</v>
      </c>
      <c r="F26" s="41" t="s">
        <v>494</v>
      </c>
      <c r="G26" s="39"/>
      <c r="H26" s="39"/>
    </row>
    <row r="27" ht="24" spans="1:8">
      <c r="A27" s="39"/>
      <c r="B27" s="39"/>
      <c r="C27" s="62" t="s">
        <v>495</v>
      </c>
      <c r="D27" s="41" t="s">
        <v>496</v>
      </c>
      <c r="E27" s="50" t="s">
        <v>510</v>
      </c>
      <c r="F27" s="67">
        <v>1</v>
      </c>
      <c r="G27" s="39"/>
      <c r="H27" s="39"/>
    </row>
    <row r="28" ht="24" spans="1:8">
      <c r="A28" s="39" t="s">
        <v>511</v>
      </c>
      <c r="B28" s="39" t="s">
        <v>512</v>
      </c>
      <c r="C28" s="40" t="s">
        <v>470</v>
      </c>
      <c r="D28" s="41" t="s">
        <v>471</v>
      </c>
      <c r="E28" s="42" t="s">
        <v>513</v>
      </c>
      <c r="F28" s="68">
        <v>90082</v>
      </c>
      <c r="G28" s="39" t="s">
        <v>514</v>
      </c>
      <c r="H28" s="39"/>
    </row>
    <row r="29" spans="1:8">
      <c r="A29" s="39"/>
      <c r="B29" s="39"/>
      <c r="C29" s="44"/>
      <c r="D29" s="41"/>
      <c r="E29" s="45" t="s">
        <v>515</v>
      </c>
      <c r="F29" s="68">
        <v>30</v>
      </c>
      <c r="G29" s="39"/>
      <c r="H29" s="39"/>
    </row>
    <row r="30" ht="21" spans="1:8">
      <c r="A30" s="39"/>
      <c r="B30" s="39"/>
      <c r="C30" s="44"/>
      <c r="D30" s="41"/>
      <c r="E30" s="47" t="s">
        <v>516</v>
      </c>
      <c r="F30" s="69" t="s">
        <v>517</v>
      </c>
      <c r="G30" s="39"/>
      <c r="H30" s="39"/>
    </row>
    <row r="31" spans="1:8">
      <c r="A31" s="39"/>
      <c r="B31" s="39"/>
      <c r="C31" s="44"/>
      <c r="D31" s="49" t="s">
        <v>479</v>
      </c>
      <c r="E31" s="50" t="s">
        <v>518</v>
      </c>
      <c r="F31" s="70">
        <v>1</v>
      </c>
      <c r="G31" s="39"/>
      <c r="H31" s="39"/>
    </row>
    <row r="32" spans="1:8">
      <c r="A32" s="39"/>
      <c r="B32" s="39"/>
      <c r="C32" s="44"/>
      <c r="D32" s="52"/>
      <c r="E32" s="50" t="s">
        <v>519</v>
      </c>
      <c r="F32" s="70">
        <v>1</v>
      </c>
      <c r="G32" s="39"/>
      <c r="H32" s="39"/>
    </row>
    <row r="33" spans="1:8">
      <c r="A33" s="39"/>
      <c r="B33" s="39"/>
      <c r="C33" s="44"/>
      <c r="D33" s="41" t="s">
        <v>482</v>
      </c>
      <c r="E33" s="50" t="s">
        <v>520</v>
      </c>
      <c r="F33" s="71">
        <v>1</v>
      </c>
      <c r="G33" s="39"/>
      <c r="H33" s="39"/>
    </row>
    <row r="34" ht="24" spans="1:8">
      <c r="A34" s="39"/>
      <c r="B34" s="39"/>
      <c r="C34" s="44"/>
      <c r="D34" s="49" t="s">
        <v>484</v>
      </c>
      <c r="E34" s="54" t="s">
        <v>521</v>
      </c>
      <c r="F34" s="68">
        <v>22.5</v>
      </c>
      <c r="G34" s="39"/>
      <c r="H34" s="39"/>
    </row>
    <row r="35" ht="33.75" spans="1:8">
      <c r="A35" s="39"/>
      <c r="B35" s="39"/>
      <c r="C35" s="57" t="s">
        <v>488</v>
      </c>
      <c r="D35" s="50" t="s">
        <v>489</v>
      </c>
      <c r="E35" s="58" t="s">
        <v>522</v>
      </c>
      <c r="F35" s="69" t="s">
        <v>494</v>
      </c>
      <c r="G35" s="39"/>
      <c r="H35" s="39"/>
    </row>
    <row r="36" ht="24" spans="1:8">
      <c r="A36" s="39"/>
      <c r="B36" s="39"/>
      <c r="C36" s="60"/>
      <c r="D36" s="50" t="s">
        <v>492</v>
      </c>
      <c r="E36" s="50" t="s">
        <v>523</v>
      </c>
      <c r="F36" s="69" t="s">
        <v>524</v>
      </c>
      <c r="G36" s="39"/>
      <c r="H36" s="39"/>
    </row>
    <row r="37" ht="24" spans="1:8">
      <c r="A37" s="39"/>
      <c r="B37" s="39"/>
      <c r="C37" s="62" t="s">
        <v>495</v>
      </c>
      <c r="D37" s="41" t="s">
        <v>496</v>
      </c>
      <c r="E37" s="50" t="s">
        <v>525</v>
      </c>
      <c r="F37" s="72">
        <v>1</v>
      </c>
      <c r="G37" s="39"/>
      <c r="H37" s="39"/>
    </row>
    <row r="38" ht="12.75" spans="1:8">
      <c r="A38" s="39" t="s">
        <v>526</v>
      </c>
      <c r="B38" s="39" t="s">
        <v>527</v>
      </c>
      <c r="C38" s="40" t="s">
        <v>470</v>
      </c>
      <c r="D38" s="41" t="s">
        <v>471</v>
      </c>
      <c r="E38" s="42" t="s">
        <v>528</v>
      </c>
      <c r="F38" s="73" t="s">
        <v>529</v>
      </c>
      <c r="G38" s="39" t="s">
        <v>530</v>
      </c>
      <c r="H38" s="39"/>
    </row>
    <row r="39" ht="12.75" spans="1:8">
      <c r="A39" s="39"/>
      <c r="B39" s="39"/>
      <c r="C39" s="44"/>
      <c r="D39" s="41"/>
      <c r="E39" s="45" t="s">
        <v>531</v>
      </c>
      <c r="F39" s="73" t="s">
        <v>532</v>
      </c>
      <c r="G39" s="39"/>
      <c r="H39" s="39"/>
    </row>
    <row r="40" ht="12.75" spans="1:8">
      <c r="A40" s="39"/>
      <c r="B40" s="39"/>
      <c r="C40" s="44"/>
      <c r="D40" s="41"/>
      <c r="E40" s="47" t="s">
        <v>533</v>
      </c>
      <c r="F40" s="74" t="s">
        <v>534</v>
      </c>
      <c r="G40" s="39"/>
      <c r="H40" s="39"/>
    </row>
    <row r="41" spans="1:8">
      <c r="A41" s="39"/>
      <c r="B41" s="39"/>
      <c r="C41" s="44"/>
      <c r="D41" s="49" t="s">
        <v>479</v>
      </c>
      <c r="E41" s="50" t="s">
        <v>535</v>
      </c>
      <c r="F41" s="64">
        <v>1</v>
      </c>
      <c r="G41" s="39"/>
      <c r="H41" s="39"/>
    </row>
    <row r="42" spans="1:8">
      <c r="A42" s="39"/>
      <c r="B42" s="39"/>
      <c r="C42" s="44"/>
      <c r="D42" s="52"/>
      <c r="E42" s="50" t="s">
        <v>536</v>
      </c>
      <c r="F42" s="64">
        <v>1</v>
      </c>
      <c r="G42" s="39"/>
      <c r="H42" s="39"/>
    </row>
    <row r="43" spans="1:8">
      <c r="A43" s="39"/>
      <c r="B43" s="39"/>
      <c r="C43" s="44"/>
      <c r="D43" s="41" t="s">
        <v>482</v>
      </c>
      <c r="E43" s="50" t="s">
        <v>537</v>
      </c>
      <c r="F43" s="71">
        <v>1</v>
      </c>
      <c r="G43" s="39"/>
      <c r="H43" s="39"/>
    </row>
    <row r="44" spans="1:8">
      <c r="A44" s="39"/>
      <c r="B44" s="39"/>
      <c r="C44" s="44"/>
      <c r="D44" s="49" t="s">
        <v>484</v>
      </c>
      <c r="E44" s="54" t="s">
        <v>538</v>
      </c>
      <c r="F44" s="75">
        <v>2.8</v>
      </c>
      <c r="G44" s="39"/>
      <c r="H44" s="39"/>
    </row>
    <row r="45" spans="1:8">
      <c r="A45" s="39"/>
      <c r="B45" s="39"/>
      <c r="C45" s="44"/>
      <c r="D45" s="52"/>
      <c r="E45" s="54" t="s">
        <v>539</v>
      </c>
      <c r="F45" s="75">
        <v>0.5</v>
      </c>
      <c r="G45" s="39"/>
      <c r="H45" s="39"/>
    </row>
    <row r="46" spans="1:8">
      <c r="A46" s="39"/>
      <c r="B46" s="39"/>
      <c r="C46" s="44"/>
      <c r="D46" s="52"/>
      <c r="E46" s="54" t="s">
        <v>540</v>
      </c>
      <c r="F46" s="75">
        <v>5000</v>
      </c>
      <c r="G46" s="39"/>
      <c r="H46" s="39"/>
    </row>
    <row r="47" spans="1:8">
      <c r="A47" s="39"/>
      <c r="B47" s="39"/>
      <c r="C47" s="57" t="s">
        <v>488</v>
      </c>
      <c r="D47" s="50" t="s">
        <v>489</v>
      </c>
      <c r="E47" s="58" t="s">
        <v>508</v>
      </c>
      <c r="F47" s="67" t="s">
        <v>494</v>
      </c>
      <c r="G47" s="39"/>
      <c r="H47" s="39"/>
    </row>
    <row r="48" ht="36" spans="1:8">
      <c r="A48" s="39"/>
      <c r="B48" s="39"/>
      <c r="C48" s="60"/>
      <c r="D48" s="50" t="s">
        <v>492</v>
      </c>
      <c r="E48" s="50" t="s">
        <v>541</v>
      </c>
      <c r="F48" s="41" t="s">
        <v>494</v>
      </c>
      <c r="G48" s="39"/>
      <c r="H48" s="39"/>
    </row>
    <row r="49" ht="24" spans="1:8">
      <c r="A49" s="39"/>
      <c r="B49" s="39"/>
      <c r="C49" s="62" t="s">
        <v>495</v>
      </c>
      <c r="D49" s="41" t="s">
        <v>496</v>
      </c>
      <c r="E49" s="50" t="s">
        <v>542</v>
      </c>
      <c r="F49" s="67">
        <v>1</v>
      </c>
      <c r="G49" s="39"/>
      <c r="H49" s="39"/>
    </row>
    <row r="50" ht="24" spans="1:8">
      <c r="A50" s="39" t="s">
        <v>543</v>
      </c>
      <c r="B50" s="76" t="s">
        <v>544</v>
      </c>
      <c r="C50" s="40" t="s">
        <v>470</v>
      </c>
      <c r="D50" s="41" t="s">
        <v>471</v>
      </c>
      <c r="E50" s="42" t="s">
        <v>545</v>
      </c>
      <c r="F50" s="68">
        <v>90082</v>
      </c>
      <c r="G50" s="39" t="s">
        <v>546</v>
      </c>
      <c r="H50" s="39"/>
    </row>
    <row r="51" ht="73.5" spans="1:8">
      <c r="A51" s="39"/>
      <c r="B51" s="76"/>
      <c r="C51" s="44"/>
      <c r="D51" s="41"/>
      <c r="E51" s="45" t="s">
        <v>547</v>
      </c>
      <c r="F51" s="72" t="s">
        <v>548</v>
      </c>
      <c r="G51" s="39"/>
      <c r="H51" s="39"/>
    </row>
    <row r="52" ht="21" spans="1:8">
      <c r="A52" s="39"/>
      <c r="B52" s="76"/>
      <c r="C52" s="44"/>
      <c r="D52" s="41"/>
      <c r="E52" s="47" t="s">
        <v>549</v>
      </c>
      <c r="F52" s="72">
        <v>0.7</v>
      </c>
      <c r="G52" s="39"/>
      <c r="H52" s="39"/>
    </row>
    <row r="53" ht="21" spans="1:8">
      <c r="A53" s="39"/>
      <c r="B53" s="76"/>
      <c r="C53" s="44"/>
      <c r="D53" s="41"/>
      <c r="E53" s="47" t="s">
        <v>550</v>
      </c>
      <c r="F53" s="72">
        <v>0.3</v>
      </c>
      <c r="G53" s="39"/>
      <c r="H53" s="39"/>
    </row>
    <row r="54" spans="1:8">
      <c r="A54" s="39"/>
      <c r="B54" s="76"/>
      <c r="C54" s="44"/>
      <c r="D54" s="41"/>
      <c r="E54" s="47" t="s">
        <v>551</v>
      </c>
      <c r="F54" s="69">
        <v>90</v>
      </c>
      <c r="G54" s="39"/>
      <c r="H54" s="39"/>
    </row>
    <row r="55" spans="1:8">
      <c r="A55" s="39"/>
      <c r="B55" s="76"/>
      <c r="C55" s="44"/>
      <c r="D55" s="49" t="s">
        <v>479</v>
      </c>
      <c r="E55" s="45" t="s">
        <v>552</v>
      </c>
      <c r="F55" s="70">
        <v>1</v>
      </c>
      <c r="G55" s="39"/>
      <c r="H55" s="39"/>
    </row>
    <row r="56" ht="52.5" spans="1:8">
      <c r="A56" s="39"/>
      <c r="B56" s="76"/>
      <c r="C56" s="44"/>
      <c r="D56" s="52"/>
      <c r="E56" s="45" t="s">
        <v>553</v>
      </c>
      <c r="F56" s="70">
        <v>1</v>
      </c>
      <c r="G56" s="39"/>
      <c r="H56" s="39"/>
    </row>
    <row r="57" ht="15" customHeight="1" spans="1:8">
      <c r="A57" s="39"/>
      <c r="B57" s="76"/>
      <c r="C57" s="44"/>
      <c r="D57" s="52"/>
      <c r="E57" s="50" t="s">
        <v>554</v>
      </c>
      <c r="F57" s="70">
        <v>1</v>
      </c>
      <c r="G57" s="39"/>
      <c r="H57" s="39"/>
    </row>
    <row r="58" spans="1:8">
      <c r="A58" s="39"/>
      <c r="B58" s="76"/>
      <c r="C58" s="44"/>
      <c r="D58" s="41" t="s">
        <v>482</v>
      </c>
      <c r="E58" s="45" t="s">
        <v>555</v>
      </c>
      <c r="F58" s="71">
        <v>1</v>
      </c>
      <c r="G58" s="39"/>
      <c r="H58" s="39"/>
    </row>
    <row r="59" spans="1:8">
      <c r="A59" s="39"/>
      <c r="B59" s="76"/>
      <c r="C59" s="44"/>
      <c r="D59" s="49" t="s">
        <v>484</v>
      </c>
      <c r="E59" s="77" t="s">
        <v>556</v>
      </c>
      <c r="F59" s="68">
        <v>90</v>
      </c>
      <c r="G59" s="39"/>
      <c r="H59" s="39"/>
    </row>
    <row r="60" ht="33.75" spans="1:8">
      <c r="A60" s="39"/>
      <c r="B60" s="76"/>
      <c r="C60" s="57" t="s">
        <v>488</v>
      </c>
      <c r="D60" s="50" t="s">
        <v>489</v>
      </c>
      <c r="E60" s="58" t="s">
        <v>557</v>
      </c>
      <c r="F60" s="69" t="s">
        <v>494</v>
      </c>
      <c r="G60" s="39"/>
      <c r="H60" s="39"/>
    </row>
    <row r="61" spans="1:8">
      <c r="A61" s="39"/>
      <c r="B61" s="76"/>
      <c r="C61" s="60"/>
      <c r="D61" s="50" t="s">
        <v>492</v>
      </c>
      <c r="E61" s="45" t="s">
        <v>523</v>
      </c>
      <c r="F61" s="69" t="s">
        <v>524</v>
      </c>
      <c r="G61" s="39"/>
      <c r="H61" s="39"/>
    </row>
    <row r="62" ht="15" customHeight="1" spans="1:8">
      <c r="A62" s="39"/>
      <c r="B62" s="76"/>
      <c r="C62" s="62" t="s">
        <v>495</v>
      </c>
      <c r="D62" s="41" t="s">
        <v>496</v>
      </c>
      <c r="E62" s="45" t="s">
        <v>558</v>
      </c>
      <c r="F62" s="72">
        <v>1</v>
      </c>
      <c r="G62" s="39"/>
      <c r="H62" s="39"/>
    </row>
    <row r="63" ht="24" spans="1:8">
      <c r="A63" s="39" t="s">
        <v>559</v>
      </c>
      <c r="B63" s="39" t="s">
        <v>560</v>
      </c>
      <c r="C63" s="40" t="s">
        <v>470</v>
      </c>
      <c r="D63" s="41" t="s">
        <v>471</v>
      </c>
      <c r="E63" s="42" t="s">
        <v>561</v>
      </c>
      <c r="F63" s="78" t="s">
        <v>562</v>
      </c>
      <c r="G63" s="39" t="s">
        <v>563</v>
      </c>
      <c r="H63" s="39" t="s">
        <v>564</v>
      </c>
    </row>
    <row r="64" ht="31.5" spans="1:8">
      <c r="A64" s="39"/>
      <c r="B64" s="39"/>
      <c r="C64" s="44"/>
      <c r="D64" s="41"/>
      <c r="E64" s="45" t="s">
        <v>565</v>
      </c>
      <c r="F64" s="78" t="s">
        <v>566</v>
      </c>
      <c r="G64" s="39"/>
      <c r="H64" s="39"/>
    </row>
    <row r="65" ht="21" spans="1:8">
      <c r="A65" s="39"/>
      <c r="B65" s="39"/>
      <c r="C65" s="44"/>
      <c r="D65" s="49" t="s">
        <v>479</v>
      </c>
      <c r="E65" s="45" t="s">
        <v>567</v>
      </c>
      <c r="F65" s="70">
        <v>1</v>
      </c>
      <c r="G65" s="39"/>
      <c r="H65" s="39"/>
    </row>
    <row r="66" spans="1:8">
      <c r="A66" s="39"/>
      <c r="B66" s="39"/>
      <c r="C66" s="44"/>
      <c r="D66" s="52"/>
      <c r="E66" s="50" t="s">
        <v>568</v>
      </c>
      <c r="F66" s="70">
        <v>1</v>
      </c>
      <c r="G66" s="39"/>
      <c r="H66" s="39"/>
    </row>
    <row r="67" ht="21" spans="1:8">
      <c r="A67" s="39"/>
      <c r="B67" s="39"/>
      <c r="C67" s="44"/>
      <c r="D67" s="41" t="s">
        <v>482</v>
      </c>
      <c r="E67" s="45" t="s">
        <v>569</v>
      </c>
      <c r="F67" s="71">
        <v>1</v>
      </c>
      <c r="G67" s="39"/>
      <c r="H67" s="39"/>
    </row>
    <row r="68" ht="24" spans="1:8">
      <c r="A68" s="39"/>
      <c r="B68" s="39"/>
      <c r="C68" s="44"/>
      <c r="D68" s="49" t="s">
        <v>484</v>
      </c>
      <c r="E68" s="54" t="s">
        <v>570</v>
      </c>
      <c r="F68" s="68">
        <v>1200</v>
      </c>
      <c r="G68" s="39"/>
      <c r="H68" s="39"/>
    </row>
    <row r="69" ht="42" spans="1:8">
      <c r="A69" s="39"/>
      <c r="B69" s="39"/>
      <c r="C69" s="57" t="s">
        <v>488</v>
      </c>
      <c r="D69" s="50" t="s">
        <v>489</v>
      </c>
      <c r="E69" s="45" t="s">
        <v>571</v>
      </c>
      <c r="F69" s="69" t="s">
        <v>494</v>
      </c>
      <c r="G69" s="39"/>
      <c r="H69" s="39"/>
    </row>
    <row r="70" spans="1:8">
      <c r="A70" s="39"/>
      <c r="B70" s="39"/>
      <c r="C70" s="60"/>
      <c r="D70" s="50" t="s">
        <v>492</v>
      </c>
      <c r="E70" s="50" t="s">
        <v>572</v>
      </c>
      <c r="F70" s="69" t="s">
        <v>494</v>
      </c>
      <c r="G70" s="39"/>
      <c r="H70" s="39"/>
    </row>
    <row r="71" ht="24" spans="1:8">
      <c r="A71" s="39"/>
      <c r="B71" s="39"/>
      <c r="C71" s="62" t="s">
        <v>495</v>
      </c>
      <c r="D71" s="41" t="s">
        <v>496</v>
      </c>
      <c r="E71" s="50" t="s">
        <v>573</v>
      </c>
      <c r="F71" s="72">
        <v>1</v>
      </c>
      <c r="G71" s="39"/>
      <c r="H71" s="39"/>
    </row>
  </sheetData>
  <mergeCells count="50">
    <mergeCell ref="A2:H2"/>
    <mergeCell ref="A6:A18"/>
    <mergeCell ref="A19:A27"/>
    <mergeCell ref="A28:A37"/>
    <mergeCell ref="A38:A49"/>
    <mergeCell ref="A50:A62"/>
    <mergeCell ref="A63:A71"/>
    <mergeCell ref="B6:B18"/>
    <mergeCell ref="B19:B27"/>
    <mergeCell ref="B28:B37"/>
    <mergeCell ref="B38:B49"/>
    <mergeCell ref="B50:B62"/>
    <mergeCell ref="B63:B71"/>
    <mergeCell ref="C6:C15"/>
    <mergeCell ref="C16:C17"/>
    <mergeCell ref="C19:C24"/>
    <mergeCell ref="C25:C26"/>
    <mergeCell ref="C28:C34"/>
    <mergeCell ref="C35:C36"/>
    <mergeCell ref="C38:C46"/>
    <mergeCell ref="C47:C48"/>
    <mergeCell ref="C50:C59"/>
    <mergeCell ref="C60:C61"/>
    <mergeCell ref="C63:C68"/>
    <mergeCell ref="C69:C70"/>
    <mergeCell ref="D6:D9"/>
    <mergeCell ref="D10:D11"/>
    <mergeCell ref="D13:D15"/>
    <mergeCell ref="D20:D22"/>
    <mergeCell ref="D28:D30"/>
    <mergeCell ref="D31:D32"/>
    <mergeCell ref="D38:D40"/>
    <mergeCell ref="D41:D42"/>
    <mergeCell ref="D44:D46"/>
    <mergeCell ref="D50:D54"/>
    <mergeCell ref="D55:D57"/>
    <mergeCell ref="D63:D64"/>
    <mergeCell ref="D65:D66"/>
    <mergeCell ref="G6:G18"/>
    <mergeCell ref="G19:G27"/>
    <mergeCell ref="G28:G37"/>
    <mergeCell ref="G38:G49"/>
    <mergeCell ref="G50:G62"/>
    <mergeCell ref="G63:G71"/>
    <mergeCell ref="H6:H18"/>
    <mergeCell ref="H19:H27"/>
    <mergeCell ref="H28:H37"/>
    <mergeCell ref="H38:H49"/>
    <mergeCell ref="H50:H62"/>
    <mergeCell ref="H63:H71"/>
  </mergeCells>
  <pageMargins left="0.751388888888889" right="0.751388888888889" top="0.94375" bottom="0.707638888888889" header="0.511805555555556" footer="0.511805555555556"/>
  <pageSetup paperSize="9" scale="50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B4" sqref="B4"/>
    </sheetView>
  </sheetViews>
  <sheetFormatPr defaultColWidth="8" defaultRowHeight="12" outlineLevelRow="7" outlineLevelCol="7"/>
  <cols>
    <col min="1" max="1" width="25.3833333333333" style="32"/>
    <col min="2" max="2" width="25.3833333333333" style="32" customWidth="1"/>
    <col min="3" max="5" width="20.6333333333333" style="32" customWidth="1"/>
    <col min="6" max="6" width="22" style="32" customWidth="1"/>
    <col min="7" max="7" width="16.5" style="32" customWidth="1"/>
    <col min="8" max="8" width="17.6333333333333" style="32" customWidth="1"/>
    <col min="9" max="16384" width="8" style="32"/>
  </cols>
  <sheetData>
    <row r="1" customFormat="1" ht="13.5" spans="1:5">
      <c r="A1" s="33"/>
      <c r="B1" s="34"/>
      <c r="C1" s="34"/>
      <c r="D1" s="34"/>
      <c r="E1" s="34"/>
    </row>
    <row r="2" s="32" customFormat="1" ht="21" spans="1:8">
      <c r="A2" s="3" t="s">
        <v>574</v>
      </c>
      <c r="B2" s="3"/>
      <c r="C2" s="3"/>
      <c r="D2" s="3"/>
      <c r="E2" s="3"/>
      <c r="F2" s="3"/>
      <c r="G2" s="3"/>
      <c r="H2" s="3"/>
    </row>
    <row r="3" s="32" customFormat="1" ht="13.5" spans="1:1">
      <c r="A3" s="35" t="s">
        <v>1</v>
      </c>
    </row>
    <row r="4" s="32" customFormat="1" ht="44.25" customHeight="1" spans="1:8">
      <c r="A4" s="36" t="s">
        <v>61</v>
      </c>
      <c r="B4" s="36" t="s">
        <v>461</v>
      </c>
      <c r="C4" s="36" t="s">
        <v>462</v>
      </c>
      <c r="D4" s="36" t="s">
        <v>463</v>
      </c>
      <c r="E4" s="36" t="s">
        <v>464</v>
      </c>
      <c r="F4" s="36" t="s">
        <v>465</v>
      </c>
      <c r="G4" s="36" t="s">
        <v>466</v>
      </c>
      <c r="H4" s="36" t="s">
        <v>467</v>
      </c>
    </row>
    <row r="5" s="32" customFormat="1" ht="21" customHeight="1" spans="1:8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="32" customFormat="1" ht="33" customHeight="1" spans="1:8">
      <c r="A6" s="37"/>
      <c r="B6" s="37"/>
      <c r="C6" s="37"/>
      <c r="D6" s="37"/>
      <c r="E6" s="36"/>
      <c r="F6" s="36"/>
      <c r="G6" s="36"/>
      <c r="H6" s="36"/>
    </row>
    <row r="7" s="32" customFormat="1" ht="24" customHeight="1" spans="1:8">
      <c r="A7" s="38"/>
      <c r="B7" s="38"/>
      <c r="C7" s="38"/>
      <c r="D7" s="38"/>
      <c r="E7" s="36"/>
      <c r="F7" s="36"/>
      <c r="G7" s="36"/>
      <c r="H7" s="36"/>
    </row>
    <row r="8" s="32" customFormat="1" ht="24" customHeight="1" spans="1:8">
      <c r="A8" s="38"/>
      <c r="B8" s="38"/>
      <c r="C8" s="38"/>
      <c r="D8" s="38"/>
      <c r="E8" s="36"/>
      <c r="F8" s="36"/>
      <c r="G8" s="36"/>
      <c r="H8" s="36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G4" sqref="G4:G6"/>
    </sheetView>
  </sheetViews>
  <sheetFormatPr defaultColWidth="8" defaultRowHeight="14.25" customHeight="1"/>
  <cols>
    <col min="1" max="1" width="17.6333333333333" style="1"/>
    <col min="2" max="2" width="9" style="1"/>
    <col min="3" max="3" width="5.25833333333333" style="1" customWidth="1"/>
    <col min="4" max="4" width="5.88333333333333" style="1" customWidth="1"/>
    <col min="5" max="5" width="9" style="1"/>
    <col min="6" max="6" width="9" style="1" customWidth="1"/>
    <col min="7" max="7" width="10.2583333333333" style="1" customWidth="1"/>
    <col min="8" max="8" width="10.5" style="1" customWidth="1"/>
    <col min="9" max="13" width="8.75833333333333" style="1" customWidth="1"/>
    <col min="14" max="15" width="10.6333333333333" style="1" customWidth="1"/>
    <col min="16" max="18" width="8.75833333333333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7"/>
    </row>
    <row r="2" s="1" customFormat="1" ht="27.75" customHeight="1" spans="1:22">
      <c r="A2" s="3" t="s">
        <v>575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8" t="s">
        <v>41</v>
      </c>
    </row>
    <row r="4" s="1" customFormat="1" ht="15.75" customHeight="1" spans="1:22">
      <c r="A4" s="6" t="s">
        <v>576</v>
      </c>
      <c r="B4" s="7" t="s">
        <v>577</v>
      </c>
      <c r="C4" s="7" t="s">
        <v>578</v>
      </c>
      <c r="D4" s="7" t="s">
        <v>579</v>
      </c>
      <c r="E4" s="7" t="s">
        <v>580</v>
      </c>
      <c r="F4" s="7" t="s">
        <v>581</v>
      </c>
      <c r="G4" s="6" t="s">
        <v>582</v>
      </c>
      <c r="H4" s="8" t="s">
        <v>163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66</v>
      </c>
      <c r="I5" s="22" t="s">
        <v>169</v>
      </c>
      <c r="J5" s="23"/>
      <c r="K5" s="23"/>
      <c r="L5" s="23"/>
      <c r="M5" s="23"/>
      <c r="N5" s="23"/>
      <c r="O5" s="23"/>
      <c r="P5" s="24"/>
      <c r="Q5" s="25" t="s">
        <v>583</v>
      </c>
      <c r="R5" s="6" t="s">
        <v>584</v>
      </c>
      <c r="S5" s="29" t="s">
        <v>166</v>
      </c>
      <c r="T5" s="29"/>
      <c r="U5" s="29"/>
      <c r="V5" s="29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63</v>
      </c>
      <c r="J6" s="25" t="s">
        <v>172</v>
      </c>
      <c r="K6" s="25" t="s">
        <v>173</v>
      </c>
      <c r="L6" s="25" t="s">
        <v>174</v>
      </c>
      <c r="M6" s="25" t="s">
        <v>175</v>
      </c>
      <c r="N6" s="6" t="s">
        <v>176</v>
      </c>
      <c r="O6" s="6" t="s">
        <v>177</v>
      </c>
      <c r="P6" s="6" t="s">
        <v>178</v>
      </c>
      <c r="Q6" s="30"/>
      <c r="R6" s="6"/>
      <c r="S6" s="31" t="s">
        <v>63</v>
      </c>
      <c r="T6" s="31" t="s">
        <v>179</v>
      </c>
      <c r="U6" s="31" t="s">
        <v>180</v>
      </c>
      <c r="V6" s="31" t="s">
        <v>181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45" customHeight="1" spans="1:22">
      <c r="A8" s="13" t="s">
        <v>585</v>
      </c>
      <c r="B8" s="13" t="s">
        <v>585</v>
      </c>
      <c r="C8" s="14" t="s">
        <v>585</v>
      </c>
      <c r="D8" s="15"/>
      <c r="E8" s="16">
        <v>22.5</v>
      </c>
      <c r="F8" s="15"/>
      <c r="G8" s="16" t="s">
        <v>65</v>
      </c>
      <c r="H8" s="16">
        <f>I8+Q8+R8+S8</f>
        <v>22.5</v>
      </c>
      <c r="I8" s="16">
        <f>J8+K8+L8+M8+N8</f>
        <v>22.5</v>
      </c>
      <c r="J8" s="16">
        <v>22.5</v>
      </c>
      <c r="K8" s="16"/>
      <c r="L8" s="16"/>
      <c r="M8" s="16"/>
      <c r="N8" s="16"/>
      <c r="O8" s="16"/>
      <c r="P8" s="16"/>
      <c r="Q8" s="16"/>
      <c r="R8" s="16"/>
      <c r="S8" s="16">
        <f>T8+U8+V8</f>
        <v>0</v>
      </c>
      <c r="T8" s="16"/>
      <c r="U8" s="16"/>
      <c r="V8" s="16"/>
    </row>
    <row r="9" s="1" customFormat="1" ht="39" customHeight="1" spans="1:22">
      <c r="A9" s="13" t="s">
        <v>543</v>
      </c>
      <c r="B9" s="13" t="s">
        <v>543</v>
      </c>
      <c r="C9" s="14" t="s">
        <v>543</v>
      </c>
      <c r="D9" s="17"/>
      <c r="E9" s="18">
        <v>90</v>
      </c>
      <c r="F9" s="19"/>
      <c r="G9" s="16" t="s">
        <v>65</v>
      </c>
      <c r="H9" s="16">
        <f>I9+Q9+R9+S9</f>
        <v>90</v>
      </c>
      <c r="I9" s="16">
        <f>J9+K9+L9+M9+N9</f>
        <v>90</v>
      </c>
      <c r="J9" s="18">
        <v>90</v>
      </c>
      <c r="K9" s="26"/>
      <c r="L9" s="26"/>
      <c r="M9" s="26"/>
      <c r="N9" s="26"/>
      <c r="O9" s="26"/>
      <c r="P9" s="26"/>
      <c r="Q9" s="26"/>
      <c r="R9" s="26"/>
      <c r="S9" s="16">
        <f>T9+U9+V9</f>
        <v>0</v>
      </c>
      <c r="T9" s="26"/>
      <c r="U9" s="26"/>
      <c r="V9" s="26"/>
    </row>
    <row r="10" s="1" customFormat="1" customHeight="1" spans="1:22">
      <c r="A10" s="17"/>
      <c r="B10" s="17"/>
      <c r="C10" s="17"/>
      <c r="D10" s="17"/>
      <c r="E10" s="17"/>
      <c r="F10" s="20"/>
      <c r="G10" s="20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="1" customFormat="1" customHeight="1" spans="1:22">
      <c r="A11" s="17"/>
      <c r="B11" s="17"/>
      <c r="C11" s="17"/>
      <c r="D11" s="17"/>
      <c r="E11" s="17"/>
      <c r="F11" s="20"/>
      <c r="G11" s="20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="1" customFormat="1" customHeight="1" spans="1:22">
      <c r="A12" s="17"/>
      <c r="B12" s="17"/>
      <c r="C12" s="17"/>
      <c r="D12" s="17"/>
      <c r="E12" s="17"/>
      <c r="F12" s="20"/>
      <c r="G12" s="2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="1" customFormat="1" customHeight="1" spans="1:22">
      <c r="A13" s="17"/>
      <c r="B13" s="17"/>
      <c r="C13" s="17"/>
      <c r="D13" s="17"/>
      <c r="E13" s="17"/>
      <c r="F13" s="20"/>
      <c r="G13" s="20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="1" customFormat="1" customHeight="1" spans="1:22">
      <c r="A14" s="17"/>
      <c r="B14" s="17"/>
      <c r="C14" s="17"/>
      <c r="D14" s="17"/>
      <c r="E14" s="17"/>
      <c r="F14" s="20"/>
      <c r="G14" s="20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="1" customFormat="1" customHeight="1" spans="1:22">
      <c r="A15" s="17"/>
      <c r="B15" s="17"/>
      <c r="C15" s="17"/>
      <c r="D15" s="17"/>
      <c r="E15" s="17"/>
      <c r="F15" s="20"/>
      <c r="G15" s="20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="1" customFormat="1" customHeight="1" spans="1:22">
      <c r="A16" s="17"/>
      <c r="B16" s="17"/>
      <c r="C16" s="17"/>
      <c r="D16" s="17"/>
      <c r="E16" s="17"/>
      <c r="F16" s="20"/>
      <c r="G16" s="20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="1" customFormat="1" customHeight="1" spans="1:22">
      <c r="A17" s="17"/>
      <c r="B17" s="17"/>
      <c r="C17" s="17"/>
      <c r="D17" s="17"/>
      <c r="E17" s="17"/>
      <c r="F17" s="20"/>
      <c r="G17" s="20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="1" customFormat="1" customHeight="1" spans="1:22">
      <c r="A18" s="17"/>
      <c r="B18" s="17"/>
      <c r="C18" s="17"/>
      <c r="D18" s="17"/>
      <c r="E18" s="17"/>
      <c r="F18" s="20"/>
      <c r="G18" s="20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20" s="1" customFormat="1" customHeight="1" spans="1:4">
      <c r="A20" s="21"/>
      <c r="B20" s="21"/>
      <c r="C20" s="21"/>
      <c r="D20" s="21"/>
    </row>
  </sheetData>
  <mergeCells count="16">
    <mergeCell ref="A2:V2"/>
    <mergeCell ref="A3:B3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B3" sqref="B3"/>
    </sheetView>
  </sheetViews>
  <sheetFormatPr defaultColWidth="9" defaultRowHeight="13.5" outlineLevelCol="7"/>
  <cols>
    <col min="1" max="1" width="7.38333333333333" customWidth="1"/>
    <col min="2" max="2" width="33.6333333333333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93"/>
      <c r="C1" s="93"/>
      <c r="D1" s="93"/>
      <c r="E1" s="93"/>
      <c r="F1" s="93"/>
      <c r="G1" s="93"/>
      <c r="H1" s="93"/>
    </row>
    <row r="2" ht="39.95" customHeight="1" spans="2:8">
      <c r="B2" s="3" t="s">
        <v>40</v>
      </c>
      <c r="C2" s="3"/>
      <c r="D2" s="177"/>
      <c r="E2" s="177"/>
      <c r="F2" s="177"/>
      <c r="G2" s="177"/>
      <c r="H2" s="177"/>
    </row>
    <row r="3" s="1" customFormat="1" ht="39" customHeight="1" spans="2:3">
      <c r="B3" s="35" t="s">
        <v>1</v>
      </c>
      <c r="C3" s="27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" customHeight="1" spans="2:3">
      <c r="B6" s="178" t="s">
        <v>8</v>
      </c>
      <c r="C6" s="174">
        <v>2206.41</v>
      </c>
    </row>
    <row r="7" s="1" customFormat="1" ht="32" customHeight="1" spans="2:3">
      <c r="B7" s="175" t="s">
        <v>10</v>
      </c>
      <c r="C7" s="174"/>
    </row>
    <row r="8" s="1" customFormat="1" ht="32" customHeight="1" spans="2:3">
      <c r="B8" s="175" t="s">
        <v>12</v>
      </c>
      <c r="C8" s="174"/>
    </row>
    <row r="9" s="1" customFormat="1" ht="32" customHeight="1" spans="2:3">
      <c r="B9" s="175" t="s">
        <v>14</v>
      </c>
      <c r="C9" s="174"/>
    </row>
    <row r="10" s="1" customFormat="1" ht="32" customHeight="1" spans="2:3">
      <c r="B10" s="175" t="s">
        <v>16</v>
      </c>
      <c r="C10" s="174"/>
    </row>
    <row r="11" s="1" customFormat="1" ht="32" customHeight="1" spans="2:3">
      <c r="B11" s="175" t="s">
        <v>18</v>
      </c>
      <c r="C11" s="174"/>
    </row>
    <row r="12" s="1" customFormat="1" ht="32" customHeight="1" spans="2:3">
      <c r="B12" s="175" t="s">
        <v>20</v>
      </c>
      <c r="C12" s="174"/>
    </row>
    <row r="13" s="1" customFormat="1" ht="32" customHeight="1" spans="2:3">
      <c r="B13" s="17"/>
      <c r="C13" s="174"/>
    </row>
    <row r="14" s="1" customFormat="1" ht="32" customHeight="1" spans="2:3">
      <c r="B14" s="106" t="s">
        <v>38</v>
      </c>
      <c r="C14" s="176">
        <v>2206.41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1"/>
  <sheetViews>
    <sheetView workbookViewId="0">
      <selection activeCell="B3" sqref="B3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43</v>
      </c>
      <c r="C2" s="3"/>
    </row>
    <row r="3" s="1" customFormat="1" ht="19.5" customHeight="1" spans="2:3">
      <c r="B3" s="35" t="s">
        <v>1</v>
      </c>
      <c r="C3" s="28" t="s">
        <v>2</v>
      </c>
    </row>
    <row r="4" s="1" customFormat="1" ht="28" customHeight="1" spans="2:3">
      <c r="B4" s="8" t="s">
        <v>7</v>
      </c>
      <c r="C4" s="8" t="s">
        <v>42</v>
      </c>
    </row>
    <row r="5" s="1" customFormat="1" ht="28" customHeight="1" spans="2:3">
      <c r="B5" s="8"/>
      <c r="C5" s="8"/>
    </row>
    <row r="6" s="1" customFormat="1" ht="24" customHeight="1" spans="2:3">
      <c r="B6" s="173" t="s">
        <v>9</v>
      </c>
      <c r="C6" s="174"/>
    </row>
    <row r="7" s="1" customFormat="1" ht="24" customHeight="1" spans="2:3">
      <c r="B7" s="173" t="s">
        <v>11</v>
      </c>
      <c r="C7" s="174"/>
    </row>
    <row r="8" s="1" customFormat="1" ht="24" customHeight="1" spans="2:3">
      <c r="B8" s="173" t="s">
        <v>13</v>
      </c>
      <c r="C8" s="174"/>
    </row>
    <row r="9" s="1" customFormat="1" ht="24" customHeight="1" spans="2:3">
      <c r="B9" s="173" t="s">
        <v>15</v>
      </c>
      <c r="C9" s="174"/>
    </row>
    <row r="10" s="1" customFormat="1" ht="24" customHeight="1" spans="2:3">
      <c r="B10" s="173" t="s">
        <v>17</v>
      </c>
      <c r="C10" s="174"/>
    </row>
    <row r="11" s="1" customFormat="1" ht="24" customHeight="1" spans="2:3">
      <c r="B11" s="173" t="s">
        <v>19</v>
      </c>
      <c r="C11" s="174"/>
    </row>
    <row r="12" s="1" customFormat="1" ht="24" customHeight="1" spans="2:3">
      <c r="B12" s="173" t="s">
        <v>21</v>
      </c>
      <c r="C12" s="174"/>
    </row>
    <row r="13" s="1" customFormat="1" ht="24" customHeight="1" spans="2:3">
      <c r="B13" s="173" t="s">
        <v>22</v>
      </c>
      <c r="C13" s="168">
        <v>1846.36</v>
      </c>
    </row>
    <row r="14" s="1" customFormat="1" ht="24" customHeight="1" spans="2:3">
      <c r="B14" s="173" t="s">
        <v>44</v>
      </c>
      <c r="C14" s="168">
        <v>360.05</v>
      </c>
    </row>
    <row r="15" s="1" customFormat="1" ht="24" customHeight="1" spans="2:3">
      <c r="B15" s="173" t="s">
        <v>24</v>
      </c>
      <c r="C15" s="174"/>
    </row>
    <row r="16" s="1" customFormat="1" ht="24" customHeight="1" spans="2:3">
      <c r="B16" s="173" t="s">
        <v>25</v>
      </c>
      <c r="C16" s="174"/>
    </row>
    <row r="17" s="1" customFormat="1" ht="24" customHeight="1" spans="2:3">
      <c r="B17" s="173" t="s">
        <v>26</v>
      </c>
      <c r="C17" s="174"/>
    </row>
    <row r="18" s="1" customFormat="1" ht="24" customHeight="1" spans="2:3">
      <c r="B18" s="173" t="s">
        <v>27</v>
      </c>
      <c r="C18" s="174"/>
    </row>
    <row r="19" s="1" customFormat="1" ht="24" customHeight="1" spans="2:3">
      <c r="B19" s="175" t="s">
        <v>28</v>
      </c>
      <c r="C19" s="174"/>
    </row>
    <row r="20" s="1" customFormat="1" ht="24" customHeight="1" spans="2:3">
      <c r="B20" s="175" t="s">
        <v>29</v>
      </c>
      <c r="C20" s="174"/>
    </row>
    <row r="21" s="1" customFormat="1" ht="24" customHeight="1" spans="2:3">
      <c r="B21" s="175" t="s">
        <v>30</v>
      </c>
      <c r="C21" s="174"/>
    </row>
    <row r="22" s="1" customFormat="1" ht="24" customHeight="1" spans="2:3">
      <c r="B22" s="175" t="s">
        <v>31</v>
      </c>
      <c r="C22" s="174"/>
    </row>
    <row r="23" s="1" customFormat="1" ht="24" customHeight="1" spans="2:3">
      <c r="B23" s="175" t="s">
        <v>32</v>
      </c>
      <c r="C23" s="174"/>
    </row>
    <row r="24" s="1" customFormat="1" ht="24" customHeight="1" spans="2:3">
      <c r="B24" s="175" t="s">
        <v>33</v>
      </c>
      <c r="C24" s="174"/>
    </row>
    <row r="25" s="1" customFormat="1" ht="24" customHeight="1" spans="2:3">
      <c r="B25" s="175" t="s">
        <v>34</v>
      </c>
      <c r="C25" s="174"/>
    </row>
    <row r="26" s="1" customFormat="1" ht="24" customHeight="1" spans="2:3">
      <c r="B26" s="175" t="s">
        <v>35</v>
      </c>
      <c r="C26" s="174"/>
    </row>
    <row r="27" s="1" customFormat="1" ht="24" customHeight="1" spans="2:3">
      <c r="B27" s="175" t="s">
        <v>36</v>
      </c>
      <c r="C27" s="174"/>
    </row>
    <row r="28" s="1" customFormat="1" ht="24" customHeight="1" spans="2:3">
      <c r="B28" s="175" t="s">
        <v>37</v>
      </c>
      <c r="C28" s="174"/>
    </row>
    <row r="29" s="1" customFormat="1" ht="24" customHeight="1" spans="2:3">
      <c r="B29" s="106" t="s">
        <v>39</v>
      </c>
      <c r="C29" s="176">
        <v>2206.41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topLeftCell="B19" workbookViewId="0">
      <selection activeCell="A3" sqref="A3"/>
    </sheetView>
  </sheetViews>
  <sheetFormatPr defaultColWidth="8" defaultRowHeight="14.25" customHeight="1" outlineLevelCol="3"/>
  <cols>
    <col min="1" max="1" width="40.8833333333333" style="32" customWidth="1"/>
    <col min="2" max="2" width="34" style="32" customWidth="1"/>
    <col min="3" max="3" width="42.5" style="32" customWidth="1"/>
    <col min="4" max="4" width="31.8833333333333" style="32" customWidth="1"/>
    <col min="5" max="16384" width="8" style="32"/>
  </cols>
  <sheetData>
    <row r="1" s="32" customFormat="1" ht="12" spans="1:3">
      <c r="A1" s="144"/>
      <c r="B1" s="144"/>
      <c r="C1" s="144"/>
    </row>
    <row r="2" s="32" customFormat="1" ht="33" customHeight="1" spans="1:4">
      <c r="A2" s="3" t="s">
        <v>45</v>
      </c>
      <c r="B2" s="3"/>
      <c r="C2" s="3"/>
      <c r="D2" s="3"/>
    </row>
    <row r="3" s="32" customFormat="1" ht="13.5" spans="1:4">
      <c r="A3" s="35" t="s">
        <v>1</v>
      </c>
      <c r="B3" s="145"/>
      <c r="C3" s="145"/>
      <c r="D3" s="28" t="s">
        <v>2</v>
      </c>
    </row>
    <row r="4" s="32" customFormat="1" ht="19.5" customHeight="1" spans="1:4">
      <c r="A4" s="146" t="s">
        <v>3</v>
      </c>
      <c r="B4" s="146"/>
      <c r="C4" s="146" t="s">
        <v>4</v>
      </c>
      <c r="D4" s="146"/>
    </row>
    <row r="5" s="32" customFormat="1" ht="21.75" customHeight="1" spans="1:4">
      <c r="A5" s="146" t="s">
        <v>5</v>
      </c>
      <c r="B5" s="154" t="s">
        <v>6</v>
      </c>
      <c r="C5" s="146" t="s">
        <v>46</v>
      </c>
      <c r="D5" s="154" t="s">
        <v>6</v>
      </c>
    </row>
    <row r="6" s="32" customFormat="1" ht="17.25" customHeight="1" spans="1:4">
      <c r="A6" s="146"/>
      <c r="B6" s="154"/>
      <c r="C6" s="146"/>
      <c r="D6" s="154"/>
    </row>
    <row r="7" s="32" customFormat="1" ht="13.5" spans="1:4">
      <c r="A7" s="164" t="s">
        <v>47</v>
      </c>
      <c r="B7" s="165">
        <v>2206.41</v>
      </c>
      <c r="C7" s="166" t="s">
        <v>9</v>
      </c>
      <c r="D7" s="165"/>
    </row>
    <row r="8" s="32" customFormat="1" ht="13.5" spans="1:4">
      <c r="A8" s="164" t="s">
        <v>48</v>
      </c>
      <c r="B8" s="165">
        <v>2206.41</v>
      </c>
      <c r="C8" s="167" t="s">
        <v>11</v>
      </c>
      <c r="D8" s="165"/>
    </row>
    <row r="9" s="32" customFormat="1" ht="13.5" spans="1:4">
      <c r="A9" s="164" t="s">
        <v>49</v>
      </c>
      <c r="B9" s="165">
        <v>2206.41</v>
      </c>
      <c r="C9" s="167" t="s">
        <v>13</v>
      </c>
      <c r="D9" s="165"/>
    </row>
    <row r="10" s="32" customFormat="1" ht="13.5" spans="1:4">
      <c r="A10" s="164" t="s">
        <v>50</v>
      </c>
      <c r="B10" s="165"/>
      <c r="C10" s="167" t="s">
        <v>15</v>
      </c>
      <c r="D10" s="165"/>
    </row>
    <row r="11" s="32" customFormat="1" ht="13.5" spans="1:4">
      <c r="A11" s="164" t="s">
        <v>51</v>
      </c>
      <c r="B11" s="165"/>
      <c r="C11" s="167" t="s">
        <v>17</v>
      </c>
      <c r="D11" s="165"/>
    </row>
    <row r="12" s="32" customFormat="1" ht="13.5" spans="1:4">
      <c r="A12" s="164" t="s">
        <v>52</v>
      </c>
      <c r="B12" s="165"/>
      <c r="C12" s="167" t="s">
        <v>19</v>
      </c>
      <c r="D12" s="165"/>
    </row>
    <row r="13" s="32" customFormat="1" ht="13.5" spans="1:4">
      <c r="A13" s="164" t="s">
        <v>53</v>
      </c>
      <c r="B13" s="165"/>
      <c r="C13" s="167" t="s">
        <v>21</v>
      </c>
      <c r="D13" s="165"/>
    </row>
    <row r="14" s="32" customFormat="1" ht="13.5" spans="1:4">
      <c r="A14" s="164" t="s">
        <v>54</v>
      </c>
      <c r="B14" s="165"/>
      <c r="C14" s="167" t="s">
        <v>22</v>
      </c>
      <c r="D14" s="168">
        <v>1846.36</v>
      </c>
    </row>
    <row r="15" s="32" customFormat="1" ht="13.5" spans="1:4">
      <c r="A15" s="164" t="s">
        <v>55</v>
      </c>
      <c r="B15" s="166"/>
      <c r="C15" s="167" t="s">
        <v>23</v>
      </c>
      <c r="D15" s="168">
        <v>360.05</v>
      </c>
    </row>
    <row r="16" s="32" customFormat="1" ht="13.5" spans="1:4">
      <c r="A16" s="164" t="s">
        <v>56</v>
      </c>
      <c r="B16" s="165"/>
      <c r="C16" s="167" t="s">
        <v>24</v>
      </c>
      <c r="D16" s="165"/>
    </row>
    <row r="17" s="32" customFormat="1" ht="13.5" spans="1:4">
      <c r="A17" s="164" t="s">
        <v>57</v>
      </c>
      <c r="B17" s="165"/>
      <c r="C17" s="167" t="s">
        <v>25</v>
      </c>
      <c r="D17" s="165"/>
    </row>
    <row r="18" s="32" customFormat="1" ht="13.5" spans="1:4">
      <c r="A18" s="164"/>
      <c r="B18" s="165"/>
      <c r="C18" s="167" t="s">
        <v>26</v>
      </c>
      <c r="D18" s="165"/>
    </row>
    <row r="19" s="32" customFormat="1" ht="13.5" spans="1:4">
      <c r="A19" s="164"/>
      <c r="B19" s="165"/>
      <c r="C19" s="167" t="s">
        <v>27</v>
      </c>
      <c r="D19" s="165"/>
    </row>
    <row r="20" s="32" customFormat="1" ht="13.5" spans="1:4">
      <c r="A20" s="164"/>
      <c r="B20" s="165"/>
      <c r="C20" s="167" t="s">
        <v>28</v>
      </c>
      <c r="D20" s="165"/>
    </row>
    <row r="21" s="32" customFormat="1" ht="13.5" spans="1:4">
      <c r="A21" s="164"/>
      <c r="B21" s="165"/>
      <c r="C21" s="164" t="s">
        <v>29</v>
      </c>
      <c r="D21" s="165"/>
    </row>
    <row r="22" s="32" customFormat="1" ht="13.5" spans="1:4">
      <c r="A22" s="164"/>
      <c r="B22" s="169"/>
      <c r="C22" s="164" t="s">
        <v>30</v>
      </c>
      <c r="D22" s="165"/>
    </row>
    <row r="23" s="32" customFormat="1" ht="13.5" spans="1:4">
      <c r="A23" s="164"/>
      <c r="B23" s="169"/>
      <c r="C23" s="164" t="s">
        <v>31</v>
      </c>
      <c r="D23" s="165"/>
    </row>
    <row r="24" s="32" customFormat="1" ht="13.5" spans="1:4">
      <c r="A24" s="164"/>
      <c r="B24" s="169"/>
      <c r="C24" s="164" t="s">
        <v>32</v>
      </c>
      <c r="D24" s="165"/>
    </row>
    <row r="25" s="32" customFormat="1" ht="13.5" spans="1:4">
      <c r="A25" s="166"/>
      <c r="B25" s="169"/>
      <c r="C25" s="164" t="s">
        <v>33</v>
      </c>
      <c r="D25" s="165"/>
    </row>
    <row r="26" s="32" customFormat="1" ht="13.5" spans="1:4">
      <c r="A26" s="167"/>
      <c r="B26" s="169"/>
      <c r="C26" s="164" t="s">
        <v>34</v>
      </c>
      <c r="D26" s="165"/>
    </row>
    <row r="27" s="32" customFormat="1" ht="13.5" spans="1:4">
      <c r="A27" s="167"/>
      <c r="B27" s="169"/>
      <c r="C27" s="164" t="s">
        <v>35</v>
      </c>
      <c r="D27" s="165"/>
    </row>
    <row r="28" s="32" customFormat="1" ht="13.5" spans="1:4">
      <c r="A28" s="166"/>
      <c r="B28" s="169"/>
      <c r="C28" s="164" t="s">
        <v>36</v>
      </c>
      <c r="D28" s="165"/>
    </row>
    <row r="29" s="32" customFormat="1" ht="13.5" spans="1:4">
      <c r="A29" s="167"/>
      <c r="B29" s="169"/>
      <c r="C29" s="164" t="s">
        <v>37</v>
      </c>
      <c r="D29" s="165"/>
    </row>
    <row r="30" s="32" customFormat="1" ht="12" spans="1:4">
      <c r="A30" s="161" t="s">
        <v>38</v>
      </c>
      <c r="B30" s="170"/>
      <c r="C30" s="161" t="s">
        <v>39</v>
      </c>
      <c r="D30" s="170">
        <v>2206.41</v>
      </c>
    </row>
    <row r="31" s="32" customFormat="1" customHeight="1" spans="1:4">
      <c r="A31" s="171"/>
      <c r="B31" s="172"/>
      <c r="C31" s="171"/>
      <c r="D31" s="172"/>
    </row>
    <row r="32" s="32" customFormat="1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65"/>
  <sheetViews>
    <sheetView showGridLines="0" showZeros="0" topLeftCell="A25" workbookViewId="0">
      <selection activeCell="B8" sqref="B8"/>
    </sheetView>
  </sheetViews>
  <sheetFormatPr defaultColWidth="8" defaultRowHeight="14.25" customHeight="1" outlineLevelCol="4"/>
  <cols>
    <col min="1" max="1" width="11.275" style="32" customWidth="1"/>
    <col min="2" max="2" width="19.1833333333333" style="32" customWidth="1"/>
    <col min="3" max="5" width="20.6333333333333" style="32" customWidth="1"/>
    <col min="6" max="16382" width="8" style="32"/>
  </cols>
  <sheetData>
    <row r="1" s="32" customFormat="1" ht="12" spans="1:4">
      <c r="A1" s="144"/>
      <c r="B1" s="144"/>
      <c r="C1" s="144"/>
      <c r="D1" s="144"/>
    </row>
    <row r="2" s="32" customFormat="1" ht="33" customHeight="1" spans="1:5">
      <c r="A2" s="3" t="s">
        <v>58</v>
      </c>
      <c r="B2" s="3"/>
      <c r="C2" s="3"/>
      <c r="D2" s="3"/>
      <c r="E2" s="3"/>
    </row>
    <row r="3" s="32" customFormat="1" ht="13.5" spans="1:5">
      <c r="A3" s="35" t="s">
        <v>1</v>
      </c>
      <c r="B3" s="145"/>
      <c r="C3" s="145"/>
      <c r="D3" s="145"/>
      <c r="E3" s="28" t="s">
        <v>2</v>
      </c>
    </row>
    <row r="4" s="32" customFormat="1" ht="57" customHeight="1" spans="1:5">
      <c r="A4" s="146" t="s">
        <v>59</v>
      </c>
      <c r="B4" s="146"/>
      <c r="C4" s="147" t="s">
        <v>42</v>
      </c>
      <c r="D4" s="148"/>
      <c r="E4" s="149"/>
    </row>
    <row r="5" s="32" customFormat="1" ht="21.75" customHeight="1" spans="1:5">
      <c r="A5" s="150" t="s">
        <v>60</v>
      </c>
      <c r="B5" s="151" t="s">
        <v>61</v>
      </c>
      <c r="C5" s="146" t="s">
        <v>62</v>
      </c>
      <c r="D5" s="146"/>
      <c r="E5" s="146"/>
    </row>
    <row r="6" s="32" customFormat="1" ht="17.25" customHeight="1" spans="1:5">
      <c r="A6" s="152"/>
      <c r="B6" s="153"/>
      <c r="C6" s="154" t="s">
        <v>63</v>
      </c>
      <c r="D6" s="146" t="s">
        <v>64</v>
      </c>
      <c r="E6" s="146" t="s">
        <v>65</v>
      </c>
    </row>
    <row r="7" s="32" customFormat="1" ht="15" customHeight="1" spans="1:5">
      <c r="A7" s="155"/>
      <c r="B7" s="156" t="s">
        <v>66</v>
      </c>
      <c r="C7" s="157">
        <f>22064094.4/(10000)</f>
        <v>2206.40944</v>
      </c>
      <c r="D7" s="157">
        <f>20568094.4/(10000)</f>
        <v>2056.80944</v>
      </c>
      <c r="E7" s="157">
        <f>1496000/(10000)</f>
        <v>149.6</v>
      </c>
    </row>
    <row r="8" s="32" customFormat="1" ht="15" customHeight="1" spans="1:5">
      <c r="A8" s="158"/>
      <c r="B8" s="159" t="s">
        <v>67</v>
      </c>
      <c r="C8" s="157">
        <f>21590163.4/(10000)</f>
        <v>2159.01634</v>
      </c>
      <c r="D8" s="157">
        <f>20094163.4/(10000)</f>
        <v>2009.41634</v>
      </c>
      <c r="E8" s="157">
        <f>1496000/(10000)</f>
        <v>149.6</v>
      </c>
    </row>
    <row r="9" s="32" customFormat="1" ht="15" customHeight="1" spans="1:5">
      <c r="A9" s="160" t="s">
        <v>68</v>
      </c>
      <c r="B9" s="159" t="s">
        <v>69</v>
      </c>
      <c r="C9" s="157">
        <f>18027633.4/(10000)</f>
        <v>1802.76334</v>
      </c>
      <c r="D9" s="157">
        <f>16551633.4/(10000)</f>
        <v>1655.16334</v>
      </c>
      <c r="E9" s="157">
        <f>1476000/(10000)</f>
        <v>147.6</v>
      </c>
    </row>
    <row r="10" s="32" customFormat="1" ht="15" customHeight="1" spans="1:5">
      <c r="A10" s="160" t="s">
        <v>70</v>
      </c>
      <c r="B10" s="159" t="s">
        <v>71</v>
      </c>
      <c r="C10" s="157">
        <f>4129258/(10000)</f>
        <v>412.9258</v>
      </c>
      <c r="D10" s="157">
        <f>2983258/(10000)</f>
        <v>298.3258</v>
      </c>
      <c r="E10" s="157">
        <f>1146000/(10000)</f>
        <v>114.6</v>
      </c>
    </row>
    <row r="11" s="32" customFormat="1" ht="15" customHeight="1" spans="1:5">
      <c r="A11" s="160" t="s">
        <v>72</v>
      </c>
      <c r="B11" s="159" t="s">
        <v>73</v>
      </c>
      <c r="C11" s="157">
        <f>2983258/(10000)</f>
        <v>298.3258</v>
      </c>
      <c r="D11" s="157">
        <f>2983258/(10000)</f>
        <v>298.3258</v>
      </c>
      <c r="E11" s="157">
        <f t="shared" ref="E11:E23" si="0">0/(10000)</f>
        <v>0</v>
      </c>
    </row>
    <row r="12" s="32" customFormat="1" ht="15" customHeight="1" spans="1:5">
      <c r="A12" s="160" t="s">
        <v>74</v>
      </c>
      <c r="B12" s="159" t="s">
        <v>75</v>
      </c>
      <c r="C12" s="157">
        <f>1146000/(10000)</f>
        <v>114.6</v>
      </c>
      <c r="D12" s="157">
        <f>0/(10000)</f>
        <v>0</v>
      </c>
      <c r="E12" s="157">
        <f>1146000/(10000)</f>
        <v>114.6</v>
      </c>
    </row>
    <row r="13" s="32" customFormat="1" ht="15" customHeight="1" spans="1:5">
      <c r="A13" s="160" t="s">
        <v>76</v>
      </c>
      <c r="B13" s="159" t="s">
        <v>77</v>
      </c>
      <c r="C13" s="157">
        <f>855443/(10000)</f>
        <v>85.5443</v>
      </c>
      <c r="D13" s="157">
        <f>855443/(10000)</f>
        <v>85.5443</v>
      </c>
      <c r="E13" s="157">
        <f t="shared" si="0"/>
        <v>0</v>
      </c>
    </row>
    <row r="14" s="32" customFormat="1" ht="15" customHeight="1" spans="1:5">
      <c r="A14" s="160" t="s">
        <v>78</v>
      </c>
      <c r="B14" s="159" t="s">
        <v>79</v>
      </c>
      <c r="C14" s="157">
        <f>376584/(10000)</f>
        <v>37.6584</v>
      </c>
      <c r="D14" s="157">
        <f>376584/(10000)</f>
        <v>37.6584</v>
      </c>
      <c r="E14" s="157">
        <f t="shared" si="0"/>
        <v>0</v>
      </c>
    </row>
    <row r="15" s="32" customFormat="1" ht="15" customHeight="1" spans="1:5">
      <c r="A15" s="160" t="s">
        <v>80</v>
      </c>
      <c r="B15" s="159" t="s">
        <v>81</v>
      </c>
      <c r="C15" s="157">
        <f>25344/(10000)</f>
        <v>2.5344</v>
      </c>
      <c r="D15" s="157">
        <f>25344/(10000)</f>
        <v>2.5344</v>
      </c>
      <c r="E15" s="157">
        <f t="shared" si="0"/>
        <v>0</v>
      </c>
    </row>
    <row r="16" s="32" customFormat="1" ht="15" customHeight="1" spans="1:5">
      <c r="A16" s="160" t="s">
        <v>82</v>
      </c>
      <c r="B16" s="159" t="s">
        <v>83</v>
      </c>
      <c r="C16" s="157">
        <f>453515/(10000)</f>
        <v>45.3515</v>
      </c>
      <c r="D16" s="157">
        <f>453515/(10000)</f>
        <v>45.3515</v>
      </c>
      <c r="E16" s="157">
        <f t="shared" si="0"/>
        <v>0</v>
      </c>
    </row>
    <row r="17" s="32" customFormat="1" ht="15" customHeight="1" spans="1:5">
      <c r="A17" s="160" t="s">
        <v>84</v>
      </c>
      <c r="B17" s="159" t="s">
        <v>85</v>
      </c>
      <c r="C17" s="157">
        <f>2532823/(10000)</f>
        <v>253.2823</v>
      </c>
      <c r="D17" s="157">
        <f>2532823/(10000)</f>
        <v>253.2823</v>
      </c>
      <c r="E17" s="157">
        <f t="shared" si="0"/>
        <v>0</v>
      </c>
    </row>
    <row r="18" s="32" customFormat="1" ht="15" customHeight="1" spans="1:5">
      <c r="A18" s="160" t="s">
        <v>86</v>
      </c>
      <c r="B18" s="159" t="s">
        <v>87</v>
      </c>
      <c r="C18" s="157">
        <f>3240/(10000)</f>
        <v>0.324</v>
      </c>
      <c r="D18" s="157">
        <f>3240/(10000)</f>
        <v>0.324</v>
      </c>
      <c r="E18" s="157">
        <f t="shared" si="0"/>
        <v>0</v>
      </c>
    </row>
    <row r="19" s="32" customFormat="1" ht="15" customHeight="1" spans="1:5">
      <c r="A19" s="160" t="s">
        <v>88</v>
      </c>
      <c r="B19" s="159" t="s">
        <v>89</v>
      </c>
      <c r="C19" s="157">
        <f>370788/(10000)</f>
        <v>37.0788</v>
      </c>
      <c r="D19" s="157">
        <f>370788/(10000)</f>
        <v>37.0788</v>
      </c>
      <c r="E19" s="157">
        <f t="shared" si="0"/>
        <v>0</v>
      </c>
    </row>
    <row r="20" s="32" customFormat="1" ht="15" customHeight="1" spans="1:5">
      <c r="A20" s="160" t="s">
        <v>90</v>
      </c>
      <c r="B20" s="159" t="s">
        <v>91</v>
      </c>
      <c r="C20" s="157">
        <f>73200/(10000)</f>
        <v>7.32</v>
      </c>
      <c r="D20" s="157">
        <f>73200/(10000)</f>
        <v>7.32</v>
      </c>
      <c r="E20" s="157">
        <f t="shared" si="0"/>
        <v>0</v>
      </c>
    </row>
    <row r="21" s="32" customFormat="1" ht="15" customHeight="1" spans="1:5">
      <c r="A21" s="160" t="s">
        <v>92</v>
      </c>
      <c r="B21" s="159" t="s">
        <v>93</v>
      </c>
      <c r="C21" s="157">
        <f>9600/(10000)</f>
        <v>0.96</v>
      </c>
      <c r="D21" s="157">
        <f>9600/(10000)</f>
        <v>0.96</v>
      </c>
      <c r="E21" s="157">
        <f t="shared" si="0"/>
        <v>0</v>
      </c>
    </row>
    <row r="22" s="32" customFormat="1" ht="15" customHeight="1" spans="1:5">
      <c r="A22" s="160" t="s">
        <v>94</v>
      </c>
      <c r="B22" s="159" t="s">
        <v>95</v>
      </c>
      <c r="C22" s="157">
        <f>1486315/(10000)</f>
        <v>148.6315</v>
      </c>
      <c r="D22" s="157">
        <f>1486315/(10000)</f>
        <v>148.6315</v>
      </c>
      <c r="E22" s="157">
        <f t="shared" si="0"/>
        <v>0</v>
      </c>
    </row>
    <row r="23" s="32" customFormat="1" ht="15" customHeight="1" spans="1:5">
      <c r="A23" s="160" t="s">
        <v>96</v>
      </c>
      <c r="B23" s="159" t="s">
        <v>97</v>
      </c>
      <c r="C23" s="157">
        <f>589680/(10000)</f>
        <v>58.968</v>
      </c>
      <c r="D23" s="157">
        <f>589680/(10000)</f>
        <v>58.968</v>
      </c>
      <c r="E23" s="157">
        <f t="shared" si="0"/>
        <v>0</v>
      </c>
    </row>
    <row r="24" s="32" customFormat="1" ht="15" customHeight="1" spans="1:5">
      <c r="A24" s="160" t="s">
        <v>98</v>
      </c>
      <c r="B24" s="159" t="s">
        <v>99</v>
      </c>
      <c r="C24" s="157">
        <f>598643/(10000)</f>
        <v>59.8643</v>
      </c>
      <c r="D24" s="157">
        <f>298643/(10000)</f>
        <v>29.8643</v>
      </c>
      <c r="E24" s="157">
        <f>300000/(10000)</f>
        <v>30</v>
      </c>
    </row>
    <row r="25" s="32" customFormat="1" ht="15" customHeight="1" spans="1:5">
      <c r="A25" s="160" t="s">
        <v>100</v>
      </c>
      <c r="B25" s="159" t="s">
        <v>101</v>
      </c>
      <c r="C25" s="157">
        <f>300000/(10000)</f>
        <v>30</v>
      </c>
      <c r="D25" s="157">
        <f>0/(10000)</f>
        <v>0</v>
      </c>
      <c r="E25" s="157">
        <f>300000/(10000)</f>
        <v>30</v>
      </c>
    </row>
    <row r="26" s="32" customFormat="1" ht="15" customHeight="1" spans="1:5">
      <c r="A26" s="160" t="s">
        <v>102</v>
      </c>
      <c r="B26" s="159" t="s">
        <v>103</v>
      </c>
      <c r="C26" s="157">
        <f>156192/(10000)</f>
        <v>15.6192</v>
      </c>
      <c r="D26" s="157">
        <f>156192/(10000)</f>
        <v>15.6192</v>
      </c>
      <c r="E26" s="157">
        <f t="shared" ref="E26:E29" si="1">0/(10000)</f>
        <v>0</v>
      </c>
    </row>
    <row r="27" s="32" customFormat="1" ht="15" customHeight="1" spans="1:5">
      <c r="A27" s="160" t="s">
        <v>104</v>
      </c>
      <c r="B27" s="159" t="s">
        <v>105</v>
      </c>
      <c r="C27" s="157">
        <f>142451/(10000)</f>
        <v>14.2451</v>
      </c>
      <c r="D27" s="157">
        <f>142451/(10000)</f>
        <v>14.2451</v>
      </c>
      <c r="E27" s="157">
        <f t="shared" si="1"/>
        <v>0</v>
      </c>
    </row>
    <row r="28" s="32" customFormat="1" ht="15" customHeight="1" spans="1:5">
      <c r="A28" s="160" t="s">
        <v>106</v>
      </c>
      <c r="B28" s="159" t="s">
        <v>107</v>
      </c>
      <c r="C28" s="157">
        <f>286903.2/(10000)</f>
        <v>28.69032</v>
      </c>
      <c r="D28" s="157">
        <f>256903.2/(10000)</f>
        <v>25.69032</v>
      </c>
      <c r="E28" s="157">
        <f>30000/(10000)</f>
        <v>3</v>
      </c>
    </row>
    <row r="29" s="32" customFormat="1" ht="15" customHeight="1" spans="1:5">
      <c r="A29" s="160" t="s">
        <v>108</v>
      </c>
      <c r="B29" s="159" t="s">
        <v>109</v>
      </c>
      <c r="C29" s="157">
        <f>51703.2/(10000)</f>
        <v>5.17032</v>
      </c>
      <c r="D29" s="157">
        <f>51703.2/(10000)</f>
        <v>5.17032</v>
      </c>
      <c r="E29" s="157">
        <f t="shared" si="1"/>
        <v>0</v>
      </c>
    </row>
    <row r="30" s="32" customFormat="1" ht="15" customHeight="1" spans="1:5">
      <c r="A30" s="160" t="s">
        <v>110</v>
      </c>
      <c r="B30" s="159" t="s">
        <v>111</v>
      </c>
      <c r="C30" s="157">
        <f>235200/(10000)</f>
        <v>23.52</v>
      </c>
      <c r="D30" s="157">
        <f>205200/(10000)</f>
        <v>20.52</v>
      </c>
      <c r="E30" s="157">
        <f>30000/(10000)</f>
        <v>3</v>
      </c>
    </row>
    <row r="31" s="32" customFormat="1" ht="15" customHeight="1" spans="1:5">
      <c r="A31" s="160" t="s">
        <v>112</v>
      </c>
      <c r="B31" s="159" t="s">
        <v>113</v>
      </c>
      <c r="C31" s="157">
        <f>2949925.2/(10000)</f>
        <v>294.99252</v>
      </c>
      <c r="D31" s="157">
        <f>2949925.2/(10000)</f>
        <v>294.99252</v>
      </c>
      <c r="E31" s="157">
        <f t="shared" ref="E31:E44" si="2">0/(10000)</f>
        <v>0</v>
      </c>
    </row>
    <row r="32" s="32" customFormat="1" ht="15" customHeight="1" spans="1:5">
      <c r="A32" s="160" t="s">
        <v>114</v>
      </c>
      <c r="B32" s="159" t="s">
        <v>115</v>
      </c>
      <c r="C32" s="157">
        <f>2949925.2/(10000)</f>
        <v>294.99252</v>
      </c>
      <c r="D32" s="157">
        <f>2949925.2/(10000)</f>
        <v>294.99252</v>
      </c>
      <c r="E32" s="157">
        <f t="shared" si="2"/>
        <v>0</v>
      </c>
    </row>
    <row r="33" s="32" customFormat="1" ht="15" customHeight="1" spans="1:5">
      <c r="A33" s="160" t="s">
        <v>116</v>
      </c>
      <c r="B33" s="159" t="s">
        <v>117</v>
      </c>
      <c r="C33" s="157">
        <f>4987581/(10000)</f>
        <v>498.7581</v>
      </c>
      <c r="D33" s="157">
        <f>4987581/(10000)</f>
        <v>498.7581</v>
      </c>
      <c r="E33" s="157">
        <f t="shared" si="2"/>
        <v>0</v>
      </c>
    </row>
    <row r="34" s="32" customFormat="1" ht="15" customHeight="1" spans="1:5">
      <c r="A34" s="160" t="s">
        <v>118</v>
      </c>
      <c r="B34" s="159" t="s">
        <v>119</v>
      </c>
      <c r="C34" s="157">
        <f>2193405/(10000)</f>
        <v>219.3405</v>
      </c>
      <c r="D34" s="157">
        <f>2193405/(10000)</f>
        <v>219.3405</v>
      </c>
      <c r="E34" s="157">
        <f t="shared" si="2"/>
        <v>0</v>
      </c>
    </row>
    <row r="35" s="32" customFormat="1" ht="15" customHeight="1" spans="1:5">
      <c r="A35" s="160" t="s">
        <v>120</v>
      </c>
      <c r="B35" s="159" t="s">
        <v>121</v>
      </c>
      <c r="C35" s="157">
        <f>2794176/(10000)</f>
        <v>279.4176</v>
      </c>
      <c r="D35" s="157">
        <f>2794176/(10000)</f>
        <v>279.4176</v>
      </c>
      <c r="E35" s="157">
        <f t="shared" si="2"/>
        <v>0</v>
      </c>
    </row>
    <row r="36" s="32" customFormat="1" ht="15" customHeight="1" spans="1:5">
      <c r="A36" s="160" t="s">
        <v>122</v>
      </c>
      <c r="B36" s="159" t="s">
        <v>123</v>
      </c>
      <c r="C36" s="157">
        <f>6000/(10000)</f>
        <v>0.6</v>
      </c>
      <c r="D36" s="157">
        <f>6000/(10000)</f>
        <v>0.6</v>
      </c>
      <c r="E36" s="157">
        <f t="shared" si="2"/>
        <v>0</v>
      </c>
    </row>
    <row r="37" s="32" customFormat="1" ht="15" customHeight="1" spans="1:5">
      <c r="A37" s="160" t="s">
        <v>124</v>
      </c>
      <c r="B37" s="159" t="s">
        <v>125</v>
      </c>
      <c r="C37" s="157">
        <f>6000/(10000)</f>
        <v>0.6</v>
      </c>
      <c r="D37" s="157">
        <f>6000/(10000)</f>
        <v>0.6</v>
      </c>
      <c r="E37" s="157">
        <f t="shared" si="2"/>
        <v>0</v>
      </c>
    </row>
    <row r="38" s="32" customFormat="1" ht="15" customHeight="1" spans="1:5">
      <c r="A38" s="160" t="s">
        <v>126</v>
      </c>
      <c r="B38" s="159" t="s">
        <v>127</v>
      </c>
      <c r="C38" s="157">
        <f>710976/(10000)</f>
        <v>71.0976</v>
      </c>
      <c r="D38" s="157">
        <f>710976/(10000)</f>
        <v>71.0976</v>
      </c>
      <c r="E38" s="157">
        <f t="shared" si="2"/>
        <v>0</v>
      </c>
    </row>
    <row r="39" s="32" customFormat="1" ht="15" customHeight="1" spans="1:5">
      <c r="A39" s="160" t="s">
        <v>128</v>
      </c>
      <c r="B39" s="159" t="s">
        <v>129</v>
      </c>
      <c r="C39" s="157">
        <f>710976/(10000)</f>
        <v>71.0976</v>
      </c>
      <c r="D39" s="157">
        <f>710976/(10000)</f>
        <v>71.0976</v>
      </c>
      <c r="E39" s="157">
        <f t="shared" si="2"/>
        <v>0</v>
      </c>
    </row>
    <row r="40" s="32" customFormat="1" ht="15" customHeight="1" spans="1:5">
      <c r="A40" s="160" t="s">
        <v>130</v>
      </c>
      <c r="B40" s="159" t="s">
        <v>131</v>
      </c>
      <c r="C40" s="157">
        <f>65400/(10000)</f>
        <v>6.54</v>
      </c>
      <c r="D40" s="157">
        <f>65400/(10000)</f>
        <v>6.54</v>
      </c>
      <c r="E40" s="157">
        <f t="shared" si="2"/>
        <v>0</v>
      </c>
    </row>
    <row r="41" s="32" customFormat="1" ht="15" customHeight="1" spans="1:5">
      <c r="A41" s="160" t="s">
        <v>132</v>
      </c>
      <c r="B41" s="159" t="s">
        <v>133</v>
      </c>
      <c r="C41" s="157">
        <f>5400/(10000)</f>
        <v>0.54</v>
      </c>
      <c r="D41" s="157">
        <f>5400/(10000)</f>
        <v>0.54</v>
      </c>
      <c r="E41" s="157">
        <f t="shared" si="2"/>
        <v>0</v>
      </c>
    </row>
    <row r="42" s="32" customFormat="1" ht="15" customHeight="1" spans="1:5">
      <c r="A42" s="160" t="s">
        <v>134</v>
      </c>
      <c r="B42" s="159" t="s">
        <v>135</v>
      </c>
      <c r="C42" s="157">
        <f>60000/(10000)</f>
        <v>6</v>
      </c>
      <c r="D42" s="157">
        <f>60000/(10000)</f>
        <v>6</v>
      </c>
      <c r="E42" s="157">
        <f t="shared" si="2"/>
        <v>0</v>
      </c>
    </row>
    <row r="43" s="32" customFormat="1" ht="15" customHeight="1" spans="1:5">
      <c r="A43" s="160" t="s">
        <v>136</v>
      </c>
      <c r="B43" s="159" t="s">
        <v>137</v>
      </c>
      <c r="C43" s="157">
        <f>904681/(10000)</f>
        <v>90.4681</v>
      </c>
      <c r="D43" s="157">
        <f>904681/(10000)</f>
        <v>90.4681</v>
      </c>
      <c r="E43" s="157">
        <f t="shared" si="2"/>
        <v>0</v>
      </c>
    </row>
    <row r="44" s="32" customFormat="1" ht="15" customHeight="1" spans="1:5">
      <c r="A44" s="160" t="s">
        <v>138</v>
      </c>
      <c r="B44" s="159" t="s">
        <v>139</v>
      </c>
      <c r="C44" s="157">
        <f>904681/(10000)</f>
        <v>90.4681</v>
      </c>
      <c r="D44" s="157">
        <f>904681/(10000)</f>
        <v>90.4681</v>
      </c>
      <c r="E44" s="157">
        <f t="shared" si="2"/>
        <v>0</v>
      </c>
    </row>
    <row r="45" s="32" customFormat="1" ht="15" customHeight="1" spans="1:5">
      <c r="A45" s="160" t="s">
        <v>140</v>
      </c>
      <c r="B45" s="159" t="s">
        <v>141</v>
      </c>
      <c r="C45" s="157">
        <f>3562530/(10000)</f>
        <v>356.253</v>
      </c>
      <c r="D45" s="157">
        <f>3542530/(10000)</f>
        <v>354.253</v>
      </c>
      <c r="E45" s="157">
        <f>20000/(10000)</f>
        <v>2</v>
      </c>
    </row>
    <row r="46" s="32" customFormat="1" ht="15" customHeight="1" spans="1:5">
      <c r="A46" s="160" t="s">
        <v>142</v>
      </c>
      <c r="B46" s="159" t="s">
        <v>143</v>
      </c>
      <c r="C46" s="157">
        <f>347560/(10000)</f>
        <v>34.756</v>
      </c>
      <c r="D46" s="157">
        <f>347560/(10000)</f>
        <v>34.756</v>
      </c>
      <c r="E46" s="157">
        <f t="shared" ref="E46:E51" si="3">0/(10000)</f>
        <v>0</v>
      </c>
    </row>
    <row r="47" s="32" customFormat="1" ht="15" customHeight="1" spans="1:5">
      <c r="A47" s="160" t="s">
        <v>144</v>
      </c>
      <c r="B47" s="159" t="s">
        <v>145</v>
      </c>
      <c r="C47" s="157">
        <f>150868/(10000)</f>
        <v>15.0868</v>
      </c>
      <c r="D47" s="157">
        <f>150868/(10000)</f>
        <v>15.0868</v>
      </c>
      <c r="E47" s="157">
        <f t="shared" si="3"/>
        <v>0</v>
      </c>
    </row>
    <row r="48" s="32" customFormat="1" ht="15" customHeight="1" spans="1:5">
      <c r="A48" s="160" t="s">
        <v>146</v>
      </c>
      <c r="B48" s="159" t="s">
        <v>147</v>
      </c>
      <c r="C48" s="157">
        <f>58813/(10000)</f>
        <v>5.8813</v>
      </c>
      <c r="D48" s="157">
        <f>58813/(10000)</f>
        <v>5.8813</v>
      </c>
      <c r="E48" s="157">
        <f t="shared" si="3"/>
        <v>0</v>
      </c>
    </row>
    <row r="49" s="32" customFormat="1" ht="15" customHeight="1" spans="1:5">
      <c r="A49" s="160" t="s">
        <v>148</v>
      </c>
      <c r="B49" s="159" t="s">
        <v>149</v>
      </c>
      <c r="C49" s="157">
        <f>137879/(10000)</f>
        <v>13.7879</v>
      </c>
      <c r="D49" s="157">
        <f>137879/(10000)</f>
        <v>13.7879</v>
      </c>
      <c r="E49" s="157">
        <f t="shared" si="3"/>
        <v>0</v>
      </c>
    </row>
    <row r="50" s="32" customFormat="1" ht="15" customHeight="1" spans="1:5">
      <c r="A50" s="160" t="s">
        <v>150</v>
      </c>
      <c r="B50" s="159" t="s">
        <v>151</v>
      </c>
      <c r="C50" s="157">
        <f>150000/(10000)</f>
        <v>15</v>
      </c>
      <c r="D50" s="157">
        <f>150000/(10000)</f>
        <v>15</v>
      </c>
      <c r="E50" s="157">
        <f t="shared" si="3"/>
        <v>0</v>
      </c>
    </row>
    <row r="51" s="32" customFormat="1" ht="15" customHeight="1" spans="1:5">
      <c r="A51" s="160" t="s">
        <v>152</v>
      </c>
      <c r="B51" s="159" t="s">
        <v>153</v>
      </c>
      <c r="C51" s="157">
        <f>150000/(10000)</f>
        <v>15</v>
      </c>
      <c r="D51" s="157">
        <f>150000/(10000)</f>
        <v>15</v>
      </c>
      <c r="E51" s="157">
        <f t="shared" si="3"/>
        <v>0</v>
      </c>
    </row>
    <row r="52" s="32" customFormat="1" ht="15" customHeight="1" spans="1:5">
      <c r="A52" s="160" t="s">
        <v>154</v>
      </c>
      <c r="B52" s="159" t="s">
        <v>155</v>
      </c>
      <c r="C52" s="157">
        <f>3064970/(10000)</f>
        <v>306.497</v>
      </c>
      <c r="D52" s="157">
        <f>3044970/(10000)</f>
        <v>304.497</v>
      </c>
      <c r="E52" s="157">
        <f>20000/(10000)</f>
        <v>2</v>
      </c>
    </row>
    <row r="53" s="32" customFormat="1" ht="15" customHeight="1" spans="1:5">
      <c r="A53" s="160" t="s">
        <v>156</v>
      </c>
      <c r="B53" s="159" t="s">
        <v>157</v>
      </c>
      <c r="C53" s="157">
        <f>3064970/(10000)</f>
        <v>306.497</v>
      </c>
      <c r="D53" s="157">
        <f>3044970/(10000)</f>
        <v>304.497</v>
      </c>
      <c r="E53" s="157">
        <f>20000/(10000)</f>
        <v>2</v>
      </c>
    </row>
    <row r="54" s="32" customFormat="1" ht="15" customHeight="1" spans="1:5">
      <c r="A54" s="158"/>
      <c r="B54" s="159" t="s">
        <v>158</v>
      </c>
      <c r="C54" s="157">
        <f>473931/(10000)</f>
        <v>47.3931</v>
      </c>
      <c r="D54" s="157">
        <f>473931/(10000)</f>
        <v>47.3931</v>
      </c>
      <c r="E54" s="157">
        <f t="shared" ref="E54:E63" si="4">0/(10000)</f>
        <v>0</v>
      </c>
    </row>
    <row r="55" s="32" customFormat="1" ht="15" customHeight="1" spans="1:5">
      <c r="A55" s="160" t="s">
        <v>68</v>
      </c>
      <c r="B55" s="159" t="s">
        <v>69</v>
      </c>
      <c r="C55" s="157">
        <f>435970/(10000)</f>
        <v>43.597</v>
      </c>
      <c r="D55" s="157">
        <f>435970/(10000)</f>
        <v>43.597</v>
      </c>
      <c r="E55" s="157">
        <f t="shared" si="4"/>
        <v>0</v>
      </c>
    </row>
    <row r="56" s="32" customFormat="1" ht="15" customHeight="1" spans="1:5">
      <c r="A56" s="160" t="s">
        <v>76</v>
      </c>
      <c r="B56" s="159" t="s">
        <v>77</v>
      </c>
      <c r="C56" s="157">
        <f>57541/(10000)</f>
        <v>5.7541</v>
      </c>
      <c r="D56" s="157">
        <f>57541/(10000)</f>
        <v>5.7541</v>
      </c>
      <c r="E56" s="157">
        <f t="shared" si="4"/>
        <v>0</v>
      </c>
    </row>
    <row r="57" s="32" customFormat="1" ht="15" customHeight="1" spans="1:5">
      <c r="A57" s="160" t="s">
        <v>82</v>
      </c>
      <c r="B57" s="159" t="s">
        <v>83</v>
      </c>
      <c r="C57" s="157">
        <f>57541/(10000)</f>
        <v>5.7541</v>
      </c>
      <c r="D57" s="157">
        <f>57541/(10000)</f>
        <v>5.7541</v>
      </c>
      <c r="E57" s="157">
        <f t="shared" si="4"/>
        <v>0</v>
      </c>
    </row>
    <row r="58" s="32" customFormat="1" ht="15" customHeight="1" spans="1:5">
      <c r="A58" s="160" t="s">
        <v>106</v>
      </c>
      <c r="B58" s="159" t="s">
        <v>107</v>
      </c>
      <c r="C58" s="157">
        <f>378429/(10000)</f>
        <v>37.8429</v>
      </c>
      <c r="D58" s="157">
        <f>378429/(10000)</f>
        <v>37.8429</v>
      </c>
      <c r="E58" s="157">
        <f t="shared" si="4"/>
        <v>0</v>
      </c>
    </row>
    <row r="59" s="32" customFormat="1" ht="15" customHeight="1" spans="1:5">
      <c r="A59" s="160" t="s">
        <v>110</v>
      </c>
      <c r="B59" s="159" t="s">
        <v>111</v>
      </c>
      <c r="C59" s="157">
        <f>378429/(10000)</f>
        <v>37.8429</v>
      </c>
      <c r="D59" s="157">
        <f>378429/(10000)</f>
        <v>37.8429</v>
      </c>
      <c r="E59" s="157">
        <f t="shared" si="4"/>
        <v>0</v>
      </c>
    </row>
    <row r="60" s="32" customFormat="1" ht="15" customHeight="1" spans="1:5">
      <c r="A60" s="160" t="s">
        <v>140</v>
      </c>
      <c r="B60" s="159" t="s">
        <v>141</v>
      </c>
      <c r="C60" s="157">
        <f>37961/(10000)</f>
        <v>3.7961</v>
      </c>
      <c r="D60" s="157">
        <f>37961/(10000)</f>
        <v>3.7961</v>
      </c>
      <c r="E60" s="157">
        <f t="shared" si="4"/>
        <v>0</v>
      </c>
    </row>
    <row r="61" s="32" customFormat="1" ht="15" customHeight="1" spans="1:5">
      <c r="A61" s="160" t="s">
        <v>142</v>
      </c>
      <c r="B61" s="159" t="s">
        <v>143</v>
      </c>
      <c r="C61" s="157">
        <f>37961/(10000)</f>
        <v>3.7961</v>
      </c>
      <c r="D61" s="157">
        <f>37961/(10000)</f>
        <v>3.7961</v>
      </c>
      <c r="E61" s="157">
        <f t="shared" si="4"/>
        <v>0</v>
      </c>
    </row>
    <row r="62" s="32" customFormat="1" ht="15" customHeight="1" spans="1:5">
      <c r="A62" s="160" t="s">
        <v>146</v>
      </c>
      <c r="B62" s="159" t="s">
        <v>147</v>
      </c>
      <c r="C62" s="157">
        <f>26453/(10000)</f>
        <v>2.6453</v>
      </c>
      <c r="D62" s="157">
        <f>26453/(10000)</f>
        <v>2.6453</v>
      </c>
      <c r="E62" s="157">
        <f t="shared" si="4"/>
        <v>0</v>
      </c>
    </row>
    <row r="63" s="32" customFormat="1" ht="15" customHeight="1" spans="1:5">
      <c r="A63" s="160" t="s">
        <v>148</v>
      </c>
      <c r="B63" s="159" t="s">
        <v>149</v>
      </c>
      <c r="C63" s="157">
        <f>11508/(10000)</f>
        <v>1.1508</v>
      </c>
      <c r="D63" s="157">
        <f>11508/(10000)</f>
        <v>1.1508</v>
      </c>
      <c r="E63" s="157">
        <f t="shared" si="4"/>
        <v>0</v>
      </c>
    </row>
    <row r="64" s="32" customFormat="1" customHeight="1" spans="1:5">
      <c r="A64" s="161"/>
      <c r="B64" s="162" t="s">
        <v>159</v>
      </c>
      <c r="C64" s="163">
        <f>C8+C54</f>
        <v>2206.40944</v>
      </c>
      <c r="D64" s="163">
        <f>D8+D54</f>
        <v>2056.80944</v>
      </c>
      <c r="E64" s="163">
        <f>E8+E54</f>
        <v>149.6</v>
      </c>
    </row>
    <row r="65" s="32" customFormat="1" ht="54.75" customHeight="1" spans="1:5">
      <c r="A65" s="21"/>
      <c r="B65" s="21"/>
      <c r="C65" s="21"/>
      <c r="D65" s="21"/>
      <c r="E65" s="21"/>
    </row>
  </sheetData>
  <mergeCells count="7">
    <mergeCell ref="A2:E2"/>
    <mergeCell ref="A4:B4"/>
    <mergeCell ref="C4:E4"/>
    <mergeCell ref="C5:E5"/>
    <mergeCell ref="A65:E65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77" orientation="portrait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119"/>
  <sheetViews>
    <sheetView topLeftCell="A27" workbookViewId="0">
      <selection activeCell="A53" sqref="$A53:$XFD53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108"/>
      <c r="B1" s="108"/>
      <c r="C1" s="109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ht="34" customHeight="1" spans="1:19">
      <c r="A2" s="3" t="s">
        <v>160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108"/>
      <c r="B3" s="108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08" t="s">
        <v>41</v>
      </c>
      <c r="S3" s="108"/>
    </row>
    <row r="4" ht="48" customHeight="1" spans="1:19">
      <c r="A4" s="111" t="s">
        <v>161</v>
      </c>
      <c r="B4" s="112"/>
      <c r="C4" s="111" t="s">
        <v>162</v>
      </c>
      <c r="D4" s="8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113"/>
      <c r="B5" s="114"/>
      <c r="C5" s="115"/>
      <c r="D5" s="116" t="s">
        <v>164</v>
      </c>
      <c r="E5" s="95" t="s">
        <v>165</v>
      </c>
      <c r="F5" s="96"/>
      <c r="G5" s="96"/>
      <c r="H5" s="96"/>
      <c r="I5" s="96"/>
      <c r="J5" s="96"/>
      <c r="K5" s="96"/>
      <c r="L5" s="96"/>
      <c r="M5" s="96"/>
      <c r="N5" s="96"/>
      <c r="O5" s="98"/>
      <c r="P5" s="137" t="s">
        <v>166</v>
      </c>
      <c r="Q5" s="140"/>
      <c r="R5" s="140"/>
      <c r="S5" s="141"/>
    </row>
    <row r="6" ht="20.1" customHeight="1" spans="1:19">
      <c r="A6" s="117" t="s">
        <v>167</v>
      </c>
      <c r="B6" s="117" t="s">
        <v>168</v>
      </c>
      <c r="C6" s="115"/>
      <c r="D6" s="118"/>
      <c r="E6" s="7" t="s">
        <v>66</v>
      </c>
      <c r="F6" s="119" t="s">
        <v>169</v>
      </c>
      <c r="G6" s="120"/>
      <c r="H6" s="120"/>
      <c r="I6" s="120"/>
      <c r="J6" s="120"/>
      <c r="K6" s="120"/>
      <c r="L6" s="120"/>
      <c r="M6" s="138"/>
      <c r="N6" s="6" t="s">
        <v>170</v>
      </c>
      <c r="O6" s="6" t="s">
        <v>171</v>
      </c>
      <c r="P6" s="139"/>
      <c r="Q6" s="142"/>
      <c r="R6" s="142"/>
      <c r="S6" s="143"/>
    </row>
    <row r="7" ht="67" customHeight="1" spans="1:19">
      <c r="A7" s="121"/>
      <c r="B7" s="121"/>
      <c r="C7" s="113"/>
      <c r="D7" s="122"/>
      <c r="E7" s="11"/>
      <c r="F7" s="6" t="s">
        <v>63</v>
      </c>
      <c r="G7" s="6" t="s">
        <v>172</v>
      </c>
      <c r="H7" s="6" t="s">
        <v>173</v>
      </c>
      <c r="I7" s="6" t="s">
        <v>174</v>
      </c>
      <c r="J7" s="6" t="s">
        <v>175</v>
      </c>
      <c r="K7" s="6" t="s">
        <v>176</v>
      </c>
      <c r="L7" s="6" t="s">
        <v>177</v>
      </c>
      <c r="M7" s="6" t="s">
        <v>178</v>
      </c>
      <c r="N7" s="6"/>
      <c r="O7" s="6"/>
      <c r="P7" s="6" t="s">
        <v>63</v>
      </c>
      <c r="Q7" s="6" t="s">
        <v>179</v>
      </c>
      <c r="R7" s="6" t="s">
        <v>180</v>
      </c>
      <c r="S7" s="6" t="s">
        <v>181</v>
      </c>
    </row>
    <row r="8" ht="20.1" customHeight="1" spans="1:19">
      <c r="A8" s="123">
        <v>1</v>
      </c>
      <c r="B8" s="123">
        <v>2</v>
      </c>
      <c r="C8" s="124">
        <v>3</v>
      </c>
      <c r="D8" s="123">
        <v>4</v>
      </c>
      <c r="E8" s="123">
        <v>5</v>
      </c>
      <c r="F8" s="123">
        <v>6</v>
      </c>
      <c r="G8" s="123">
        <v>7</v>
      </c>
      <c r="H8" s="124">
        <v>8</v>
      </c>
      <c r="I8" s="123">
        <v>9</v>
      </c>
      <c r="J8" s="123">
        <v>10</v>
      </c>
      <c r="K8" s="123">
        <v>11</v>
      </c>
      <c r="L8" s="123">
        <v>12</v>
      </c>
      <c r="M8" s="124">
        <v>13</v>
      </c>
      <c r="N8" s="123">
        <v>14</v>
      </c>
      <c r="O8" s="123">
        <v>15</v>
      </c>
      <c r="P8" s="123">
        <v>16</v>
      </c>
      <c r="Q8" s="123">
        <v>17</v>
      </c>
      <c r="R8" s="124">
        <v>18</v>
      </c>
      <c r="S8" s="123">
        <v>19</v>
      </c>
    </row>
    <row r="9" ht="20.1" customHeight="1" spans="1:19">
      <c r="A9" s="125" t="s">
        <v>1</v>
      </c>
      <c r="B9" s="126"/>
      <c r="C9" s="127"/>
      <c r="D9" s="123"/>
      <c r="E9" s="123"/>
      <c r="F9" s="123"/>
      <c r="G9" s="123">
        <f>G10+G65</f>
        <v>2056.81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</row>
    <row r="10" ht="20.1" customHeight="1" spans="1:19">
      <c r="A10" s="128" t="s">
        <v>182</v>
      </c>
      <c r="B10" s="129"/>
      <c r="C10" s="129"/>
      <c r="D10" s="123"/>
      <c r="E10" s="123"/>
      <c r="F10" s="123"/>
      <c r="G10" s="123">
        <f>G11+G25+G53</f>
        <v>2009.42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</row>
    <row r="11" ht="20.1" customHeight="1" spans="1:19">
      <c r="A11" s="130">
        <v>301</v>
      </c>
      <c r="B11" s="131" t="s">
        <v>183</v>
      </c>
      <c r="C11" s="132" t="s">
        <v>184</v>
      </c>
      <c r="D11" s="133"/>
      <c r="E11" s="133"/>
      <c r="F11" s="133"/>
      <c r="G11" s="133">
        <f>SUM(G12:G24)</f>
        <v>386.89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</row>
    <row r="12" ht="20.1" customHeight="1" spans="1:19">
      <c r="A12" s="134"/>
      <c r="B12" s="131" t="s">
        <v>185</v>
      </c>
      <c r="C12" s="135" t="s">
        <v>186</v>
      </c>
      <c r="D12" s="133"/>
      <c r="E12" s="133"/>
      <c r="F12" s="133"/>
      <c r="G12" s="133">
        <v>89.9</v>
      </c>
      <c r="H12" s="136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</row>
    <row r="13" ht="20.1" customHeight="1" spans="1:19">
      <c r="A13" s="134"/>
      <c r="B13" s="131" t="s">
        <v>187</v>
      </c>
      <c r="C13" s="135" t="s">
        <v>188</v>
      </c>
      <c r="D13" s="133"/>
      <c r="E13" s="133"/>
      <c r="F13" s="133"/>
      <c r="G13" s="133">
        <v>140.82</v>
      </c>
      <c r="H13" s="136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</row>
    <row r="14" ht="20.1" customHeight="1" spans="1:19">
      <c r="A14" s="134"/>
      <c r="B14" s="131" t="s">
        <v>189</v>
      </c>
      <c r="C14" s="135" t="s">
        <v>190</v>
      </c>
      <c r="D14" s="133"/>
      <c r="E14" s="133"/>
      <c r="F14" s="133"/>
      <c r="G14" s="133">
        <v>7.49</v>
      </c>
      <c r="H14" s="136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</row>
    <row r="15" ht="20.1" customHeight="1" spans="1:19">
      <c r="A15" s="134"/>
      <c r="B15" s="131" t="s">
        <v>191</v>
      </c>
      <c r="C15" s="135" t="s">
        <v>192</v>
      </c>
      <c r="D15" s="133"/>
      <c r="E15" s="133"/>
      <c r="F15" s="133"/>
      <c r="G15" s="133"/>
      <c r="H15" s="136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</row>
    <row r="16" ht="20.1" customHeight="1" spans="1:19">
      <c r="A16" s="134"/>
      <c r="B16" s="131" t="s">
        <v>193</v>
      </c>
      <c r="C16" s="135" t="s">
        <v>194</v>
      </c>
      <c r="D16" s="133"/>
      <c r="E16" s="133"/>
      <c r="F16" s="133"/>
      <c r="G16" s="133">
        <v>17.67</v>
      </c>
      <c r="H16" s="136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</row>
    <row r="17" ht="20.1" customHeight="1" spans="1:19">
      <c r="A17" s="134"/>
      <c r="B17" s="131" t="s">
        <v>195</v>
      </c>
      <c r="C17" s="135" t="s">
        <v>196</v>
      </c>
      <c r="D17" s="133"/>
      <c r="E17" s="133"/>
      <c r="F17" s="133"/>
      <c r="G17" s="133">
        <v>45.35</v>
      </c>
      <c r="H17" s="136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</row>
    <row r="18" ht="20.1" customHeight="1" spans="1:19">
      <c r="A18" s="134"/>
      <c r="B18" s="131" t="s">
        <v>197</v>
      </c>
      <c r="C18" s="135" t="s">
        <v>198</v>
      </c>
      <c r="D18" s="133"/>
      <c r="E18" s="133"/>
      <c r="F18" s="133"/>
      <c r="G18" s="133"/>
      <c r="H18" s="136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</row>
    <row r="19" ht="20.1" customHeight="1" spans="1:19">
      <c r="A19" s="134"/>
      <c r="B19" s="131" t="s">
        <v>199</v>
      </c>
      <c r="C19" s="135" t="s">
        <v>200</v>
      </c>
      <c r="D19" s="133"/>
      <c r="E19" s="133"/>
      <c r="F19" s="133"/>
      <c r="G19" s="133">
        <f>20.41+0.56</f>
        <v>20.97</v>
      </c>
      <c r="H19" s="136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</row>
    <row r="20" ht="20.1" customHeight="1" spans="1:19">
      <c r="A20" s="134"/>
      <c r="B20" s="131" t="s">
        <v>201</v>
      </c>
      <c r="C20" s="135" t="s">
        <v>202</v>
      </c>
      <c r="D20" s="133"/>
      <c r="E20" s="133"/>
      <c r="F20" s="133"/>
      <c r="G20" s="133">
        <v>13.79</v>
      </c>
      <c r="H20" s="136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</row>
    <row r="21" ht="20.1" customHeight="1" spans="1:19">
      <c r="A21" s="134"/>
      <c r="B21" s="131" t="s">
        <v>203</v>
      </c>
      <c r="C21" s="135" t="s">
        <v>204</v>
      </c>
      <c r="D21" s="133"/>
      <c r="E21" s="133"/>
      <c r="F21" s="133"/>
      <c r="G21" s="133">
        <f>2.21</f>
        <v>2.21</v>
      </c>
      <c r="H21" s="136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</row>
    <row r="22" ht="20.1" customHeight="1" spans="1:19">
      <c r="A22" s="134"/>
      <c r="B22" s="131" t="s">
        <v>205</v>
      </c>
      <c r="C22" s="135" t="s">
        <v>206</v>
      </c>
      <c r="D22" s="133"/>
      <c r="E22" s="133"/>
      <c r="F22" s="133"/>
      <c r="G22" s="133">
        <v>27.21</v>
      </c>
      <c r="H22" s="136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</row>
    <row r="23" ht="20.1" customHeight="1" spans="1:19">
      <c r="A23" s="134"/>
      <c r="B23" s="131" t="s">
        <v>207</v>
      </c>
      <c r="C23" s="135" t="s">
        <v>208</v>
      </c>
      <c r="D23" s="133"/>
      <c r="E23" s="133"/>
      <c r="F23" s="133"/>
      <c r="G23" s="133"/>
      <c r="H23" s="136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</row>
    <row r="24" ht="20.1" customHeight="1" spans="1:19">
      <c r="A24" s="134"/>
      <c r="B24" s="131" t="s">
        <v>209</v>
      </c>
      <c r="C24" s="135" t="s">
        <v>210</v>
      </c>
      <c r="D24" s="133"/>
      <c r="E24" s="133"/>
      <c r="F24" s="133"/>
      <c r="G24" s="133">
        <v>21.48</v>
      </c>
      <c r="H24" s="136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</row>
    <row r="25" ht="20.1" customHeight="1" spans="1:19">
      <c r="A25" s="130">
        <v>302</v>
      </c>
      <c r="B25" s="131"/>
      <c r="C25" s="132" t="s">
        <v>211</v>
      </c>
      <c r="D25" s="133"/>
      <c r="E25" s="133"/>
      <c r="F25" s="133"/>
      <c r="G25" s="133">
        <f>SUM(G26:G52)</f>
        <v>27.25</v>
      </c>
      <c r="H25" s="136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</row>
    <row r="26" ht="20.1" customHeight="1" spans="1:19">
      <c r="A26" s="134"/>
      <c r="B26" s="131" t="s">
        <v>185</v>
      </c>
      <c r="C26" s="135" t="s">
        <v>212</v>
      </c>
      <c r="D26" s="133"/>
      <c r="E26" s="133"/>
      <c r="F26" s="133"/>
      <c r="G26" s="133">
        <v>6.15</v>
      </c>
      <c r="H26" s="136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</row>
    <row r="27" ht="20.1" customHeight="1" spans="1:19">
      <c r="A27" s="134"/>
      <c r="B27" s="131" t="s">
        <v>187</v>
      </c>
      <c r="C27" s="135" t="s">
        <v>213</v>
      </c>
      <c r="D27" s="133"/>
      <c r="E27" s="133"/>
      <c r="F27" s="133"/>
      <c r="G27" s="133"/>
      <c r="H27" s="136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</row>
    <row r="28" ht="20.1" customHeight="1" spans="1:19">
      <c r="A28" s="134"/>
      <c r="B28" s="131" t="s">
        <v>189</v>
      </c>
      <c r="C28" s="135" t="s">
        <v>214</v>
      </c>
      <c r="D28" s="133"/>
      <c r="E28" s="133"/>
      <c r="F28" s="133"/>
      <c r="G28" s="133"/>
      <c r="H28" s="136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</row>
    <row r="29" ht="20.1" customHeight="1" spans="1:19">
      <c r="A29" s="134"/>
      <c r="B29" s="131" t="s">
        <v>215</v>
      </c>
      <c r="C29" s="135" t="s">
        <v>216</v>
      </c>
      <c r="D29" s="133"/>
      <c r="E29" s="133"/>
      <c r="F29" s="133"/>
      <c r="G29" s="133"/>
      <c r="H29" s="136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</row>
    <row r="30" ht="20.1" customHeight="1" spans="1:19">
      <c r="A30" s="134"/>
      <c r="B30" s="131" t="s">
        <v>217</v>
      </c>
      <c r="C30" s="135" t="s">
        <v>218</v>
      </c>
      <c r="D30" s="133"/>
      <c r="E30" s="133"/>
      <c r="F30" s="133"/>
      <c r="G30" s="133"/>
      <c r="H30" s="136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</row>
    <row r="31" ht="20.1" customHeight="1" spans="1:19">
      <c r="A31" s="134"/>
      <c r="B31" s="131" t="s">
        <v>191</v>
      </c>
      <c r="C31" s="135" t="s">
        <v>219</v>
      </c>
      <c r="D31" s="133"/>
      <c r="E31" s="133"/>
      <c r="F31" s="133"/>
      <c r="G31" s="133"/>
      <c r="H31" s="136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</row>
    <row r="32" ht="20.1" customHeight="1" spans="1:19">
      <c r="A32" s="134"/>
      <c r="B32" s="131" t="s">
        <v>193</v>
      </c>
      <c r="C32" s="135" t="s">
        <v>220</v>
      </c>
      <c r="D32" s="133"/>
      <c r="E32" s="133"/>
      <c r="F32" s="133"/>
      <c r="G32" s="133"/>
      <c r="H32" s="136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</row>
    <row r="33" ht="20.1" customHeight="1" spans="1:19">
      <c r="A33" s="134"/>
      <c r="B33" s="131" t="s">
        <v>195</v>
      </c>
      <c r="C33" s="135" t="s">
        <v>221</v>
      </c>
      <c r="D33" s="133"/>
      <c r="E33" s="133"/>
      <c r="F33" s="133"/>
      <c r="G33" s="133"/>
      <c r="H33" s="136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</row>
    <row r="34" ht="20.1" customHeight="1" spans="1:19">
      <c r="A34" s="134"/>
      <c r="B34" s="131" t="s">
        <v>197</v>
      </c>
      <c r="C34" s="135" t="s">
        <v>222</v>
      </c>
      <c r="D34" s="133"/>
      <c r="E34" s="133"/>
      <c r="F34" s="133"/>
      <c r="G34" s="133"/>
      <c r="H34" s="136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</row>
    <row r="35" ht="20.1" customHeight="1" spans="1:19">
      <c r="A35" s="134"/>
      <c r="B35" s="131" t="s">
        <v>201</v>
      </c>
      <c r="C35" s="135" t="s">
        <v>223</v>
      </c>
      <c r="D35" s="133"/>
      <c r="E35" s="133"/>
      <c r="F35" s="133"/>
      <c r="G35" s="133"/>
      <c r="H35" s="136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</row>
    <row r="36" ht="20.1" customHeight="1" spans="1:19">
      <c r="A36" s="134"/>
      <c r="B36" s="131" t="s">
        <v>203</v>
      </c>
      <c r="C36" s="135" t="s">
        <v>224</v>
      </c>
      <c r="D36" s="133"/>
      <c r="E36" s="133"/>
      <c r="F36" s="133"/>
      <c r="G36" s="133"/>
      <c r="H36" s="136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</row>
    <row r="37" ht="20.1" customHeight="1" spans="1:19">
      <c r="A37" s="134"/>
      <c r="B37" s="131" t="s">
        <v>205</v>
      </c>
      <c r="C37" s="135" t="s">
        <v>225</v>
      </c>
      <c r="D37" s="133"/>
      <c r="E37" s="133"/>
      <c r="F37" s="133"/>
      <c r="G37" s="133"/>
      <c r="H37" s="136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</row>
    <row r="38" ht="14.25" spans="1:19">
      <c r="A38" s="134"/>
      <c r="B38" s="131" t="s">
        <v>207</v>
      </c>
      <c r="C38" s="135" t="s">
        <v>226</v>
      </c>
      <c r="D38" s="133"/>
      <c r="E38" s="133"/>
      <c r="F38" s="133"/>
      <c r="G38" s="133"/>
      <c r="H38" s="136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</row>
    <row r="39" ht="14.25" spans="1:19">
      <c r="A39" s="134"/>
      <c r="B39" s="131" t="s">
        <v>227</v>
      </c>
      <c r="C39" s="135" t="s">
        <v>228</v>
      </c>
      <c r="D39" s="133"/>
      <c r="E39" s="133"/>
      <c r="F39" s="133"/>
      <c r="G39" s="133"/>
      <c r="H39" s="136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</row>
    <row r="40" ht="14.25" spans="1:19">
      <c r="A40" s="134"/>
      <c r="B40" s="131" t="s">
        <v>229</v>
      </c>
      <c r="C40" s="135" t="s">
        <v>230</v>
      </c>
      <c r="D40" s="133"/>
      <c r="E40" s="133"/>
      <c r="F40" s="133"/>
      <c r="G40" s="133">
        <v>0.13</v>
      </c>
      <c r="H40" s="136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</row>
    <row r="41" ht="14.25" spans="1:19">
      <c r="A41" s="134"/>
      <c r="B41" s="131" t="s">
        <v>231</v>
      </c>
      <c r="C41" s="135" t="s">
        <v>232</v>
      </c>
      <c r="D41" s="133"/>
      <c r="E41" s="133"/>
      <c r="F41" s="133"/>
      <c r="G41" s="133"/>
      <c r="H41" s="136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</row>
    <row r="42" ht="14.25" spans="1:19">
      <c r="A42" s="134"/>
      <c r="B42" s="131" t="s">
        <v>233</v>
      </c>
      <c r="C42" s="135" t="s">
        <v>234</v>
      </c>
      <c r="D42" s="133"/>
      <c r="E42" s="133"/>
      <c r="F42" s="133"/>
      <c r="G42" s="133"/>
      <c r="H42" s="136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</row>
    <row r="43" ht="14.25" spans="1:19">
      <c r="A43" s="134"/>
      <c r="B43" s="131" t="s">
        <v>235</v>
      </c>
      <c r="C43" s="135" t="s">
        <v>236</v>
      </c>
      <c r="D43" s="133"/>
      <c r="E43" s="133"/>
      <c r="F43" s="133"/>
      <c r="G43" s="133"/>
      <c r="H43" s="136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ht="14.25" spans="1:19">
      <c r="A44" s="134"/>
      <c r="B44" s="131" t="s">
        <v>237</v>
      </c>
      <c r="C44" s="135" t="s">
        <v>238</v>
      </c>
      <c r="D44" s="133"/>
      <c r="E44" s="133"/>
      <c r="F44" s="133"/>
      <c r="G44" s="133"/>
      <c r="H44" s="136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</row>
    <row r="45" ht="14.25" spans="1:19">
      <c r="A45" s="134"/>
      <c r="B45" s="131" t="s">
        <v>239</v>
      </c>
      <c r="C45" s="135" t="s">
        <v>240</v>
      </c>
      <c r="D45" s="133"/>
      <c r="E45" s="133"/>
      <c r="F45" s="133"/>
      <c r="G45" s="133"/>
      <c r="H45" s="136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</row>
    <row r="46" ht="14.25" spans="1:19">
      <c r="A46" s="134"/>
      <c r="B46" s="131" t="s">
        <v>241</v>
      </c>
      <c r="C46" s="135" t="s">
        <v>242</v>
      </c>
      <c r="D46" s="133"/>
      <c r="E46" s="133"/>
      <c r="F46" s="133"/>
      <c r="G46" s="133"/>
      <c r="H46" s="136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ht="14.25" spans="1:19">
      <c r="A47" s="134"/>
      <c r="B47" s="131" t="s">
        <v>243</v>
      </c>
      <c r="C47" s="135" t="s">
        <v>244</v>
      </c>
      <c r="D47" s="133"/>
      <c r="E47" s="133"/>
      <c r="F47" s="133"/>
      <c r="G47" s="133">
        <v>3.56</v>
      </c>
      <c r="H47" s="136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</row>
    <row r="48" ht="14.25" spans="1:19">
      <c r="A48" s="134"/>
      <c r="B48" s="131" t="s">
        <v>245</v>
      </c>
      <c r="C48" s="135" t="s">
        <v>246</v>
      </c>
      <c r="D48" s="133"/>
      <c r="E48" s="133"/>
      <c r="F48" s="133"/>
      <c r="G48" s="133"/>
      <c r="H48" s="136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</row>
    <row r="49" ht="14.25" spans="1:19">
      <c r="A49" s="134"/>
      <c r="B49" s="131" t="s">
        <v>247</v>
      </c>
      <c r="C49" s="135" t="s">
        <v>248</v>
      </c>
      <c r="D49" s="133"/>
      <c r="E49" s="133"/>
      <c r="F49" s="133"/>
      <c r="G49" s="133">
        <v>1.33</v>
      </c>
      <c r="H49" s="136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</row>
    <row r="50" ht="14.25" spans="1:19">
      <c r="A50" s="134"/>
      <c r="B50" s="131" t="s">
        <v>249</v>
      </c>
      <c r="C50" s="135" t="s">
        <v>250</v>
      </c>
      <c r="D50" s="133"/>
      <c r="E50" s="133"/>
      <c r="F50" s="133"/>
      <c r="G50" s="133">
        <v>16.08</v>
      </c>
      <c r="H50" s="136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4.25" spans="1:19">
      <c r="A51" s="134"/>
      <c r="B51" s="131" t="s">
        <v>251</v>
      </c>
      <c r="C51" s="135" t="s">
        <v>252</v>
      </c>
      <c r="D51" s="133"/>
      <c r="E51" s="133"/>
      <c r="F51" s="133"/>
      <c r="G51" s="133"/>
      <c r="H51" s="136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</row>
    <row r="52" ht="14.25" spans="1:19">
      <c r="A52" s="134"/>
      <c r="B52" s="131" t="s">
        <v>209</v>
      </c>
      <c r="C52" s="135" t="s">
        <v>253</v>
      </c>
      <c r="D52" s="133"/>
      <c r="E52" s="133"/>
      <c r="F52" s="133"/>
      <c r="G52" s="133"/>
      <c r="H52" s="136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</row>
    <row r="53" ht="14.25" spans="1:19">
      <c r="A53" s="130">
        <v>303</v>
      </c>
      <c r="B53" s="131"/>
      <c r="C53" s="132" t="s">
        <v>254</v>
      </c>
      <c r="D53" s="133"/>
      <c r="E53" s="133"/>
      <c r="F53" s="133"/>
      <c r="G53" s="133">
        <f>SUM(G54:G64)</f>
        <v>1595.28</v>
      </c>
      <c r="H53" s="136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</row>
    <row r="54" ht="14.25" spans="1:19">
      <c r="A54" s="134"/>
      <c r="B54" s="131" t="s">
        <v>185</v>
      </c>
      <c r="C54" s="135" t="s">
        <v>255</v>
      </c>
      <c r="D54" s="133"/>
      <c r="E54" s="133"/>
      <c r="F54" s="133"/>
      <c r="G54" s="133">
        <v>35.55</v>
      </c>
      <c r="H54" s="136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</row>
    <row r="55" ht="14.25" spans="1:19">
      <c r="A55" s="134"/>
      <c r="B55" s="131" t="s">
        <v>187</v>
      </c>
      <c r="C55" s="135" t="s">
        <v>256</v>
      </c>
      <c r="D55" s="133"/>
      <c r="E55" s="133"/>
      <c r="F55" s="133"/>
      <c r="G55" s="133"/>
      <c r="H55" s="136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</row>
    <row r="56" ht="14.25" spans="1:19">
      <c r="A56" s="134"/>
      <c r="B56" s="131" t="s">
        <v>189</v>
      </c>
      <c r="C56" s="135" t="s">
        <v>257</v>
      </c>
      <c r="D56" s="133"/>
      <c r="E56" s="133"/>
      <c r="F56" s="133"/>
      <c r="G56" s="133"/>
      <c r="H56" s="136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</row>
    <row r="57" ht="14.25" spans="1:19">
      <c r="A57" s="134"/>
      <c r="B57" s="131" t="s">
        <v>215</v>
      </c>
      <c r="C57" s="135" t="s">
        <v>258</v>
      </c>
      <c r="D57" s="133"/>
      <c r="E57" s="133"/>
      <c r="F57" s="133"/>
      <c r="G57" s="133"/>
      <c r="H57" s="136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</row>
    <row r="58" ht="14.25" spans="1:19">
      <c r="A58" s="134"/>
      <c r="B58" s="131" t="s">
        <v>217</v>
      </c>
      <c r="C58" s="135" t="s">
        <v>259</v>
      </c>
      <c r="D58" s="133"/>
      <c r="E58" s="133"/>
      <c r="F58" s="133"/>
      <c r="G58" s="133">
        <v>602.41</v>
      </c>
      <c r="H58" s="136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</row>
    <row r="59" ht="14.25" spans="1:19">
      <c r="A59" s="134"/>
      <c r="B59" s="131" t="s">
        <v>191</v>
      </c>
      <c r="C59" s="135" t="s">
        <v>260</v>
      </c>
      <c r="D59" s="133"/>
      <c r="E59" s="133"/>
      <c r="F59" s="133"/>
      <c r="G59" s="133"/>
      <c r="H59" s="136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</row>
    <row r="60" ht="14.25" spans="1:19">
      <c r="A60" s="134"/>
      <c r="B60" s="131" t="s">
        <v>193</v>
      </c>
      <c r="C60" s="135" t="s">
        <v>261</v>
      </c>
      <c r="D60" s="133"/>
      <c r="E60" s="133"/>
      <c r="F60" s="133"/>
      <c r="G60" s="133"/>
      <c r="H60" s="136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</row>
    <row r="61" ht="14.25" spans="1:19">
      <c r="A61" s="134"/>
      <c r="B61" s="131" t="s">
        <v>195</v>
      </c>
      <c r="C61" s="135" t="s">
        <v>262</v>
      </c>
      <c r="D61" s="133"/>
      <c r="E61" s="133"/>
      <c r="F61" s="133"/>
      <c r="G61" s="133"/>
      <c r="H61" s="136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</row>
    <row r="62" ht="14.25" spans="1:19">
      <c r="A62" s="134"/>
      <c r="B62" s="131" t="s">
        <v>197</v>
      </c>
      <c r="C62" s="135" t="s">
        <v>263</v>
      </c>
      <c r="D62" s="133"/>
      <c r="E62" s="133"/>
      <c r="F62" s="133"/>
      <c r="G62" s="133">
        <v>0.02</v>
      </c>
      <c r="H62" s="136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</row>
    <row r="63" ht="14.25" spans="1:19">
      <c r="A63" s="134"/>
      <c r="B63" s="131" t="s">
        <v>199</v>
      </c>
      <c r="C63" s="135" t="s">
        <v>264</v>
      </c>
      <c r="D63" s="133"/>
      <c r="E63" s="133"/>
      <c r="F63" s="133"/>
      <c r="G63" s="133"/>
      <c r="H63" s="136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</row>
    <row r="64" ht="14.25" spans="1:19">
      <c r="A64" s="134"/>
      <c r="B64" s="131" t="s">
        <v>209</v>
      </c>
      <c r="C64" s="135" t="s">
        <v>265</v>
      </c>
      <c r="D64" s="133"/>
      <c r="E64" s="133"/>
      <c r="F64" s="133"/>
      <c r="G64" s="133">
        <v>957.3</v>
      </c>
      <c r="H64" s="136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</row>
    <row r="65" ht="14.25" spans="1:19">
      <c r="A65" s="128" t="s">
        <v>158</v>
      </c>
      <c r="B65" s="129"/>
      <c r="C65" s="129"/>
      <c r="D65" s="136"/>
      <c r="E65" s="136"/>
      <c r="F65" s="136"/>
      <c r="G65" s="136">
        <f>G66+G80+G108</f>
        <v>47.39</v>
      </c>
      <c r="H65" s="136"/>
      <c r="I65" s="133"/>
      <c r="J65" s="136"/>
      <c r="K65" s="136"/>
      <c r="L65" s="136"/>
      <c r="M65" s="136"/>
      <c r="N65" s="136"/>
      <c r="O65" s="136"/>
      <c r="P65" s="136"/>
      <c r="Q65" s="136"/>
      <c r="R65" s="136"/>
      <c r="S65" s="136"/>
    </row>
    <row r="66" ht="14.25" spans="1:19">
      <c r="A66" s="130">
        <v>301</v>
      </c>
      <c r="B66" s="131" t="s">
        <v>183</v>
      </c>
      <c r="C66" s="132" t="s">
        <v>184</v>
      </c>
      <c r="D66" s="136"/>
      <c r="E66" s="136"/>
      <c r="F66" s="136"/>
      <c r="G66" s="136">
        <f>SUM(G67:G79)</f>
        <v>46.01</v>
      </c>
      <c r="H66" s="136"/>
      <c r="I66" s="133"/>
      <c r="J66" s="136"/>
      <c r="K66" s="136"/>
      <c r="L66" s="136"/>
      <c r="M66" s="136"/>
      <c r="N66" s="136"/>
      <c r="O66" s="136"/>
      <c r="P66" s="136"/>
      <c r="Q66" s="136"/>
      <c r="R66" s="136"/>
      <c r="S66" s="136"/>
    </row>
    <row r="67" ht="14.25" spans="1:19">
      <c r="A67" s="134"/>
      <c r="B67" s="131" t="s">
        <v>185</v>
      </c>
      <c r="C67" s="135" t="s">
        <v>186</v>
      </c>
      <c r="D67" s="136"/>
      <c r="E67" s="136"/>
      <c r="F67" s="136"/>
      <c r="G67" s="136">
        <v>10.84</v>
      </c>
      <c r="H67" s="136"/>
      <c r="I67" s="133"/>
      <c r="J67" s="136"/>
      <c r="K67" s="136"/>
      <c r="L67" s="136"/>
      <c r="M67" s="136"/>
      <c r="N67" s="136"/>
      <c r="O67" s="136"/>
      <c r="P67" s="136"/>
      <c r="Q67" s="136"/>
      <c r="R67" s="136"/>
      <c r="S67" s="136"/>
    </row>
    <row r="68" ht="14.25" spans="1:19">
      <c r="A68" s="134"/>
      <c r="B68" s="131" t="s">
        <v>187</v>
      </c>
      <c r="C68" s="135" t="s">
        <v>188</v>
      </c>
      <c r="D68" s="136"/>
      <c r="E68" s="136"/>
      <c r="F68" s="136"/>
      <c r="G68" s="136">
        <v>13.07</v>
      </c>
      <c r="H68" s="136"/>
      <c r="I68" s="133"/>
      <c r="J68" s="136"/>
      <c r="K68" s="136"/>
      <c r="L68" s="136"/>
      <c r="M68" s="136"/>
      <c r="N68" s="136"/>
      <c r="O68" s="136"/>
      <c r="P68" s="136"/>
      <c r="Q68" s="136"/>
      <c r="R68" s="136"/>
      <c r="S68" s="136"/>
    </row>
    <row r="69" ht="14.25" spans="1:19">
      <c r="A69" s="134"/>
      <c r="B69" s="131" t="s">
        <v>189</v>
      </c>
      <c r="C69" s="135" t="s">
        <v>190</v>
      </c>
      <c r="D69" s="136"/>
      <c r="E69" s="136"/>
      <c r="F69" s="136"/>
      <c r="G69" s="136">
        <v>0.9</v>
      </c>
      <c r="H69" s="136"/>
      <c r="I69" s="133"/>
      <c r="J69" s="136"/>
      <c r="K69" s="136"/>
      <c r="L69" s="136"/>
      <c r="M69" s="136"/>
      <c r="N69" s="136"/>
      <c r="O69" s="136"/>
      <c r="P69" s="136"/>
      <c r="Q69" s="136"/>
      <c r="R69" s="136"/>
      <c r="S69" s="136"/>
    </row>
    <row r="70" ht="14.25" spans="1:19">
      <c r="A70" s="134"/>
      <c r="B70" s="131" t="s">
        <v>191</v>
      </c>
      <c r="C70" s="135" t="s">
        <v>192</v>
      </c>
      <c r="D70" s="136"/>
      <c r="E70" s="136"/>
      <c r="F70" s="136"/>
      <c r="G70" s="136"/>
      <c r="H70" s="136"/>
      <c r="I70" s="133"/>
      <c r="J70" s="136"/>
      <c r="K70" s="136"/>
      <c r="L70" s="136"/>
      <c r="M70" s="136"/>
      <c r="N70" s="136"/>
      <c r="O70" s="136"/>
      <c r="P70" s="136"/>
      <c r="Q70" s="136"/>
      <c r="R70" s="136"/>
      <c r="S70" s="136"/>
    </row>
    <row r="71" ht="14.25" spans="1:19">
      <c r="A71" s="134"/>
      <c r="B71" s="131" t="s">
        <v>193</v>
      </c>
      <c r="C71" s="135" t="s">
        <v>194</v>
      </c>
      <c r="D71" s="136"/>
      <c r="E71" s="136"/>
      <c r="F71" s="136"/>
      <c r="G71" s="136">
        <v>7.86</v>
      </c>
      <c r="H71" s="136"/>
      <c r="I71" s="133"/>
      <c r="J71" s="136"/>
      <c r="K71" s="136"/>
      <c r="L71" s="136"/>
      <c r="M71" s="136"/>
      <c r="N71" s="136"/>
      <c r="O71" s="136"/>
      <c r="P71" s="136"/>
      <c r="Q71" s="136"/>
      <c r="R71" s="136"/>
      <c r="S71" s="136"/>
    </row>
    <row r="72" ht="14.25" spans="1:19">
      <c r="A72" s="134"/>
      <c r="B72" s="131" t="s">
        <v>195</v>
      </c>
      <c r="C72" s="135" t="s">
        <v>196</v>
      </c>
      <c r="D72" s="136"/>
      <c r="E72" s="136"/>
      <c r="F72" s="136"/>
      <c r="G72" s="136">
        <v>5.76</v>
      </c>
      <c r="H72" s="136"/>
      <c r="I72" s="133"/>
      <c r="J72" s="136"/>
      <c r="K72" s="136"/>
      <c r="L72" s="136"/>
      <c r="M72" s="136"/>
      <c r="N72" s="136"/>
      <c r="O72" s="136"/>
      <c r="P72" s="136"/>
      <c r="Q72" s="136"/>
      <c r="R72" s="136"/>
      <c r="S72" s="136"/>
    </row>
    <row r="73" ht="14.25" spans="1:19">
      <c r="A73" s="134"/>
      <c r="B73" s="131" t="s">
        <v>197</v>
      </c>
      <c r="C73" s="135" t="s">
        <v>198</v>
      </c>
      <c r="D73" s="136"/>
      <c r="E73" s="136"/>
      <c r="F73" s="136"/>
      <c r="G73" s="136"/>
      <c r="H73" s="136"/>
      <c r="I73" s="133"/>
      <c r="J73" s="136"/>
      <c r="K73" s="136"/>
      <c r="L73" s="136"/>
      <c r="M73" s="136"/>
      <c r="N73" s="136"/>
      <c r="O73" s="136"/>
      <c r="P73" s="136"/>
      <c r="Q73" s="136"/>
      <c r="R73" s="136"/>
      <c r="S73" s="136"/>
    </row>
    <row r="74" ht="14.25" spans="1:19">
      <c r="A74" s="134"/>
      <c r="B74" s="131" t="s">
        <v>199</v>
      </c>
      <c r="C74" s="135" t="s">
        <v>200</v>
      </c>
      <c r="D74" s="136"/>
      <c r="E74" s="136"/>
      <c r="F74" s="136"/>
      <c r="G74" s="136">
        <f>2.59+0.06</f>
        <v>2.65</v>
      </c>
      <c r="H74" s="136"/>
      <c r="I74" s="133"/>
      <c r="J74" s="136"/>
      <c r="K74" s="136"/>
      <c r="L74" s="136"/>
      <c r="M74" s="136"/>
      <c r="N74" s="136"/>
      <c r="O74" s="136"/>
      <c r="P74" s="136"/>
      <c r="Q74" s="136"/>
      <c r="R74" s="136"/>
      <c r="S74" s="136"/>
    </row>
    <row r="75" ht="14.25" spans="1:19">
      <c r="A75" s="134"/>
      <c r="B75" s="131" t="s">
        <v>201</v>
      </c>
      <c r="C75" s="135" t="s">
        <v>202</v>
      </c>
      <c r="D75" s="136"/>
      <c r="E75" s="136"/>
      <c r="F75" s="136"/>
      <c r="G75" s="136">
        <v>1.15</v>
      </c>
      <c r="H75" s="136"/>
      <c r="I75" s="133"/>
      <c r="J75" s="136"/>
      <c r="K75" s="136"/>
      <c r="L75" s="136"/>
      <c r="M75" s="136"/>
      <c r="N75" s="136"/>
      <c r="O75" s="136"/>
      <c r="P75" s="136"/>
      <c r="Q75" s="136"/>
      <c r="R75" s="136"/>
      <c r="S75" s="136"/>
    </row>
    <row r="76" ht="14.25" spans="1:19">
      <c r="A76" s="134"/>
      <c r="B76" s="131" t="s">
        <v>203</v>
      </c>
      <c r="C76" s="135" t="s">
        <v>204</v>
      </c>
      <c r="D76" s="136"/>
      <c r="E76" s="136"/>
      <c r="F76" s="136"/>
      <c r="G76" s="136">
        <v>0.33</v>
      </c>
      <c r="H76" s="136"/>
      <c r="I76" s="133"/>
      <c r="J76" s="136"/>
      <c r="K76" s="136"/>
      <c r="L76" s="136"/>
      <c r="M76" s="136"/>
      <c r="N76" s="136"/>
      <c r="O76" s="136"/>
      <c r="P76" s="136"/>
      <c r="Q76" s="136"/>
      <c r="R76" s="136"/>
      <c r="S76" s="136"/>
    </row>
    <row r="77" ht="14.25" spans="1:19">
      <c r="A77" s="134"/>
      <c r="B77" s="131" t="s">
        <v>205</v>
      </c>
      <c r="C77" s="135" t="s">
        <v>206</v>
      </c>
      <c r="D77" s="136"/>
      <c r="E77" s="136"/>
      <c r="F77" s="136"/>
      <c r="G77" s="136">
        <v>3.45</v>
      </c>
      <c r="H77" s="136"/>
      <c r="I77" s="133"/>
      <c r="J77" s="136"/>
      <c r="K77" s="136"/>
      <c r="L77" s="136"/>
      <c r="M77" s="136"/>
      <c r="N77" s="136"/>
      <c r="O77" s="136"/>
      <c r="P77" s="136"/>
      <c r="Q77" s="136"/>
      <c r="R77" s="136"/>
      <c r="S77" s="136"/>
    </row>
    <row r="78" ht="14.25" spans="1:19">
      <c r="A78" s="134"/>
      <c r="B78" s="131" t="s">
        <v>207</v>
      </c>
      <c r="C78" s="135" t="s">
        <v>208</v>
      </c>
      <c r="D78" s="136"/>
      <c r="E78" s="136"/>
      <c r="F78" s="136"/>
      <c r="G78" s="136"/>
      <c r="H78" s="136"/>
      <c r="I78" s="133"/>
      <c r="J78" s="136"/>
      <c r="K78" s="136"/>
      <c r="L78" s="136"/>
      <c r="M78" s="136"/>
      <c r="N78" s="136"/>
      <c r="O78" s="136"/>
      <c r="P78" s="136"/>
      <c r="Q78" s="136"/>
      <c r="R78" s="136"/>
      <c r="S78" s="136"/>
    </row>
    <row r="79" ht="14.25" spans="1:19">
      <c r="A79" s="134"/>
      <c r="B79" s="131" t="s">
        <v>209</v>
      </c>
      <c r="C79" s="135" t="s">
        <v>210</v>
      </c>
      <c r="D79" s="136"/>
      <c r="E79" s="136"/>
      <c r="F79" s="136"/>
      <c r="G79" s="136"/>
      <c r="H79" s="136"/>
      <c r="I79" s="133"/>
      <c r="J79" s="136"/>
      <c r="K79" s="136"/>
      <c r="L79" s="136"/>
      <c r="M79" s="136"/>
      <c r="N79" s="136"/>
      <c r="O79" s="136"/>
      <c r="P79" s="136"/>
      <c r="Q79" s="136"/>
      <c r="R79" s="136"/>
      <c r="S79" s="136"/>
    </row>
    <row r="80" ht="14.25" spans="1:19">
      <c r="A80" s="130">
        <v>302</v>
      </c>
      <c r="B80" s="131"/>
      <c r="C80" s="132" t="s">
        <v>211</v>
      </c>
      <c r="D80" s="136"/>
      <c r="E80" s="136"/>
      <c r="F80" s="136"/>
      <c r="G80" s="136">
        <f>SUM(G81:G107)</f>
        <v>1.37</v>
      </c>
      <c r="H80" s="136"/>
      <c r="I80" s="133"/>
      <c r="J80" s="136"/>
      <c r="K80" s="136"/>
      <c r="L80" s="136"/>
      <c r="M80" s="136"/>
      <c r="N80" s="136"/>
      <c r="O80" s="136"/>
      <c r="P80" s="136"/>
      <c r="Q80" s="136"/>
      <c r="R80" s="136"/>
      <c r="S80" s="136"/>
    </row>
    <row r="81" ht="14.25" spans="1:19">
      <c r="A81" s="134"/>
      <c r="B81" s="131" t="s">
        <v>185</v>
      </c>
      <c r="C81" s="135" t="s">
        <v>212</v>
      </c>
      <c r="D81" s="136"/>
      <c r="E81" s="136"/>
      <c r="F81" s="136"/>
      <c r="G81" s="136">
        <v>0.9</v>
      </c>
      <c r="H81" s="136"/>
      <c r="I81" s="133"/>
      <c r="J81" s="136"/>
      <c r="K81" s="136"/>
      <c r="L81" s="136"/>
      <c r="M81" s="136"/>
      <c r="N81" s="136"/>
      <c r="O81" s="136"/>
      <c r="P81" s="136"/>
      <c r="Q81" s="136"/>
      <c r="R81" s="136"/>
      <c r="S81" s="136"/>
    </row>
    <row r="82" ht="14.25" spans="1:19">
      <c r="A82" s="134"/>
      <c r="B82" s="131" t="s">
        <v>187</v>
      </c>
      <c r="C82" s="135" t="s">
        <v>213</v>
      </c>
      <c r="D82" s="136"/>
      <c r="E82" s="136"/>
      <c r="F82" s="136"/>
      <c r="G82" s="136"/>
      <c r="H82" s="136"/>
      <c r="I82" s="133"/>
      <c r="J82" s="136"/>
      <c r="K82" s="136"/>
      <c r="L82" s="136"/>
      <c r="M82" s="136"/>
      <c r="N82" s="136"/>
      <c r="O82" s="136"/>
      <c r="P82" s="136"/>
      <c r="Q82" s="136"/>
      <c r="R82" s="136"/>
      <c r="S82" s="136"/>
    </row>
    <row r="83" ht="14.25" spans="1:19">
      <c r="A83" s="134"/>
      <c r="B83" s="131" t="s">
        <v>189</v>
      </c>
      <c r="C83" s="135" t="s">
        <v>214</v>
      </c>
      <c r="D83" s="136"/>
      <c r="E83" s="136"/>
      <c r="F83" s="136"/>
      <c r="G83" s="136"/>
      <c r="H83" s="136"/>
      <c r="I83" s="133"/>
      <c r="J83" s="136"/>
      <c r="K83" s="136"/>
      <c r="L83" s="136"/>
      <c r="M83" s="136"/>
      <c r="N83" s="136"/>
      <c r="O83" s="136"/>
      <c r="P83" s="136"/>
      <c r="Q83" s="136"/>
      <c r="R83" s="136"/>
      <c r="S83" s="136"/>
    </row>
    <row r="84" ht="14.25" spans="1:19">
      <c r="A84" s="134"/>
      <c r="B84" s="131" t="s">
        <v>215</v>
      </c>
      <c r="C84" s="135" t="s">
        <v>216</v>
      </c>
      <c r="D84" s="136"/>
      <c r="E84" s="136"/>
      <c r="F84" s="136"/>
      <c r="G84" s="136"/>
      <c r="H84" s="136"/>
      <c r="I84" s="133"/>
      <c r="J84" s="136"/>
      <c r="K84" s="136"/>
      <c r="L84" s="136"/>
      <c r="M84" s="136"/>
      <c r="N84" s="136"/>
      <c r="O84" s="136"/>
      <c r="P84" s="136"/>
      <c r="Q84" s="136"/>
      <c r="R84" s="136"/>
      <c r="S84" s="136"/>
    </row>
    <row r="85" ht="14.25" spans="1:19">
      <c r="A85" s="134"/>
      <c r="B85" s="131" t="s">
        <v>217</v>
      </c>
      <c r="C85" s="135" t="s">
        <v>218</v>
      </c>
      <c r="D85" s="136"/>
      <c r="E85" s="136"/>
      <c r="F85" s="136"/>
      <c r="G85" s="136"/>
      <c r="H85" s="136"/>
      <c r="I85" s="133"/>
      <c r="J85" s="136"/>
      <c r="K85" s="136"/>
      <c r="L85" s="136"/>
      <c r="M85" s="136"/>
      <c r="N85" s="136"/>
      <c r="O85" s="136"/>
      <c r="P85" s="136"/>
      <c r="Q85" s="136"/>
      <c r="R85" s="136"/>
      <c r="S85" s="136"/>
    </row>
    <row r="86" ht="14.25" spans="1:19">
      <c r="A86" s="134"/>
      <c r="B86" s="131" t="s">
        <v>191</v>
      </c>
      <c r="C86" s="135" t="s">
        <v>219</v>
      </c>
      <c r="D86" s="136"/>
      <c r="E86" s="136"/>
      <c r="F86" s="136"/>
      <c r="G86" s="136"/>
      <c r="H86" s="136"/>
      <c r="I86" s="133"/>
      <c r="J86" s="136"/>
      <c r="K86" s="136"/>
      <c r="L86" s="136"/>
      <c r="M86" s="136"/>
      <c r="N86" s="136"/>
      <c r="O86" s="136"/>
      <c r="P86" s="136"/>
      <c r="Q86" s="136"/>
      <c r="R86" s="136"/>
      <c r="S86" s="136"/>
    </row>
    <row r="87" ht="14.25" spans="1:19">
      <c r="A87" s="134"/>
      <c r="B87" s="131" t="s">
        <v>193</v>
      </c>
      <c r="C87" s="135" t="s">
        <v>220</v>
      </c>
      <c r="D87" s="136"/>
      <c r="E87" s="136"/>
      <c r="F87" s="136"/>
      <c r="G87" s="136"/>
      <c r="H87" s="136"/>
      <c r="I87" s="133"/>
      <c r="J87" s="136"/>
      <c r="K87" s="136"/>
      <c r="L87" s="136"/>
      <c r="M87" s="136"/>
      <c r="N87" s="136"/>
      <c r="O87" s="136"/>
      <c r="P87" s="136"/>
      <c r="Q87" s="136"/>
      <c r="R87" s="136"/>
      <c r="S87" s="136"/>
    </row>
    <row r="88" ht="14.25" spans="1:19">
      <c r="A88" s="134"/>
      <c r="B88" s="131" t="s">
        <v>195</v>
      </c>
      <c r="C88" s="135" t="s">
        <v>221</v>
      </c>
      <c r="D88" s="136"/>
      <c r="E88" s="136"/>
      <c r="F88" s="136"/>
      <c r="G88" s="136"/>
      <c r="H88" s="136"/>
      <c r="I88" s="133"/>
      <c r="J88" s="136"/>
      <c r="K88" s="136"/>
      <c r="L88" s="136"/>
      <c r="M88" s="136"/>
      <c r="N88" s="136"/>
      <c r="O88" s="136"/>
      <c r="P88" s="136"/>
      <c r="Q88" s="136"/>
      <c r="R88" s="136"/>
      <c r="S88" s="136"/>
    </row>
    <row r="89" ht="14.25" spans="1:19">
      <c r="A89" s="134"/>
      <c r="B89" s="131" t="s">
        <v>197</v>
      </c>
      <c r="C89" s="135" t="s">
        <v>222</v>
      </c>
      <c r="D89" s="136"/>
      <c r="E89" s="136"/>
      <c r="F89" s="136"/>
      <c r="G89" s="136"/>
      <c r="H89" s="136"/>
      <c r="I89" s="133"/>
      <c r="J89" s="136"/>
      <c r="K89" s="136"/>
      <c r="L89" s="136"/>
      <c r="M89" s="136"/>
      <c r="N89" s="136"/>
      <c r="O89" s="136"/>
      <c r="P89" s="136"/>
      <c r="Q89" s="136"/>
      <c r="R89" s="136"/>
      <c r="S89" s="136"/>
    </row>
    <row r="90" ht="14.25" spans="1:19">
      <c r="A90" s="134"/>
      <c r="B90" s="131" t="s">
        <v>201</v>
      </c>
      <c r="C90" s="135" t="s">
        <v>223</v>
      </c>
      <c r="D90" s="136"/>
      <c r="E90" s="136"/>
      <c r="F90" s="136"/>
      <c r="G90" s="136"/>
      <c r="H90" s="136"/>
      <c r="I90" s="133"/>
      <c r="J90" s="136"/>
      <c r="K90" s="136"/>
      <c r="L90" s="136"/>
      <c r="M90" s="136"/>
      <c r="N90" s="136"/>
      <c r="O90" s="136"/>
      <c r="P90" s="136"/>
      <c r="Q90" s="136"/>
      <c r="R90" s="136"/>
      <c r="S90" s="136"/>
    </row>
    <row r="91" ht="14.25" spans="1:19">
      <c r="A91" s="134"/>
      <c r="B91" s="131" t="s">
        <v>203</v>
      </c>
      <c r="C91" s="135" t="s">
        <v>224</v>
      </c>
      <c r="D91" s="136"/>
      <c r="E91" s="136"/>
      <c r="F91" s="136"/>
      <c r="G91" s="136"/>
      <c r="H91" s="136"/>
      <c r="I91" s="133"/>
      <c r="J91" s="136"/>
      <c r="K91" s="136"/>
      <c r="L91" s="136"/>
      <c r="M91" s="136"/>
      <c r="N91" s="136"/>
      <c r="O91" s="136"/>
      <c r="P91" s="136"/>
      <c r="Q91" s="136"/>
      <c r="R91" s="136"/>
      <c r="S91" s="136"/>
    </row>
    <row r="92" ht="14.25" spans="1:19">
      <c r="A92" s="134"/>
      <c r="B92" s="131" t="s">
        <v>205</v>
      </c>
      <c r="C92" s="135" t="s">
        <v>225</v>
      </c>
      <c r="D92" s="136"/>
      <c r="E92" s="136"/>
      <c r="F92" s="136"/>
      <c r="G92" s="136"/>
      <c r="H92" s="136"/>
      <c r="I92" s="133"/>
      <c r="J92" s="136"/>
      <c r="K92" s="136"/>
      <c r="L92" s="136"/>
      <c r="M92" s="136"/>
      <c r="N92" s="136"/>
      <c r="O92" s="136"/>
      <c r="P92" s="136"/>
      <c r="Q92" s="136"/>
      <c r="R92" s="136"/>
      <c r="S92" s="136"/>
    </row>
    <row r="93" ht="14.25" spans="1:19">
      <c r="A93" s="134"/>
      <c r="B93" s="131" t="s">
        <v>207</v>
      </c>
      <c r="C93" s="135" t="s">
        <v>226</v>
      </c>
      <c r="D93" s="136"/>
      <c r="E93" s="136"/>
      <c r="F93" s="136"/>
      <c r="G93" s="136"/>
      <c r="H93" s="136"/>
      <c r="I93" s="133"/>
      <c r="J93" s="136"/>
      <c r="K93" s="136"/>
      <c r="L93" s="136"/>
      <c r="M93" s="136"/>
      <c r="N93" s="136"/>
      <c r="O93" s="136"/>
      <c r="P93" s="136"/>
      <c r="Q93" s="136"/>
      <c r="R93" s="136"/>
      <c r="S93" s="136"/>
    </row>
    <row r="94" ht="14.25" spans="1:19">
      <c r="A94" s="134"/>
      <c r="B94" s="131" t="s">
        <v>227</v>
      </c>
      <c r="C94" s="135" t="s">
        <v>228</v>
      </c>
      <c r="D94" s="136"/>
      <c r="E94" s="136"/>
      <c r="F94" s="136"/>
      <c r="G94" s="136"/>
      <c r="H94" s="136"/>
      <c r="I94" s="133"/>
      <c r="J94" s="136"/>
      <c r="K94" s="136"/>
      <c r="L94" s="136"/>
      <c r="M94" s="136"/>
      <c r="N94" s="136"/>
      <c r="O94" s="136"/>
      <c r="P94" s="136"/>
      <c r="Q94" s="136"/>
      <c r="R94" s="136"/>
      <c r="S94" s="136"/>
    </row>
    <row r="95" ht="14.25" spans="1:19">
      <c r="A95" s="134"/>
      <c r="B95" s="131" t="s">
        <v>229</v>
      </c>
      <c r="C95" s="135" t="s">
        <v>230</v>
      </c>
      <c r="D95" s="136"/>
      <c r="E95" s="136"/>
      <c r="F95" s="136"/>
      <c r="G95" s="136">
        <v>0.02</v>
      </c>
      <c r="H95" s="136"/>
      <c r="I95" s="133"/>
      <c r="J95" s="136"/>
      <c r="K95" s="136"/>
      <c r="L95" s="136"/>
      <c r="M95" s="136"/>
      <c r="N95" s="136"/>
      <c r="O95" s="136"/>
      <c r="P95" s="136"/>
      <c r="Q95" s="136"/>
      <c r="R95" s="136"/>
      <c r="S95" s="136"/>
    </row>
    <row r="96" ht="14.25" spans="1:19">
      <c r="A96" s="134"/>
      <c r="B96" s="131" t="s">
        <v>231</v>
      </c>
      <c r="C96" s="135" t="s">
        <v>232</v>
      </c>
      <c r="D96" s="136"/>
      <c r="E96" s="136"/>
      <c r="F96" s="136"/>
      <c r="G96" s="136"/>
      <c r="H96" s="136"/>
      <c r="I96" s="133"/>
      <c r="J96" s="136"/>
      <c r="K96" s="136"/>
      <c r="L96" s="136"/>
      <c r="M96" s="136"/>
      <c r="N96" s="136"/>
      <c r="O96" s="136"/>
      <c r="P96" s="136"/>
      <c r="Q96" s="136"/>
      <c r="R96" s="136"/>
      <c r="S96" s="136"/>
    </row>
    <row r="97" ht="14.25" spans="1:19">
      <c r="A97" s="134"/>
      <c r="B97" s="131" t="s">
        <v>233</v>
      </c>
      <c r="C97" s="135" t="s">
        <v>234</v>
      </c>
      <c r="D97" s="136"/>
      <c r="E97" s="136"/>
      <c r="F97" s="136"/>
      <c r="G97" s="136"/>
      <c r="H97" s="136"/>
      <c r="I97" s="133"/>
      <c r="J97" s="136"/>
      <c r="K97" s="136"/>
      <c r="L97" s="136"/>
      <c r="M97" s="136"/>
      <c r="N97" s="136"/>
      <c r="O97" s="136"/>
      <c r="P97" s="136"/>
      <c r="Q97" s="136"/>
      <c r="R97" s="136"/>
      <c r="S97" s="136"/>
    </row>
    <row r="98" ht="14.25" spans="1:19">
      <c r="A98" s="134"/>
      <c r="B98" s="131" t="s">
        <v>235</v>
      </c>
      <c r="C98" s="135" t="s">
        <v>236</v>
      </c>
      <c r="D98" s="136"/>
      <c r="E98" s="136"/>
      <c r="F98" s="136"/>
      <c r="G98" s="136"/>
      <c r="H98" s="136"/>
      <c r="I98" s="133"/>
      <c r="J98" s="136"/>
      <c r="K98" s="136"/>
      <c r="L98" s="136"/>
      <c r="M98" s="136"/>
      <c r="N98" s="136"/>
      <c r="O98" s="136"/>
      <c r="P98" s="136"/>
      <c r="Q98" s="136"/>
      <c r="R98" s="136"/>
      <c r="S98" s="136"/>
    </row>
    <row r="99" ht="14.25" spans="1:19">
      <c r="A99" s="134"/>
      <c r="B99" s="131" t="s">
        <v>237</v>
      </c>
      <c r="C99" s="135" t="s">
        <v>238</v>
      </c>
      <c r="D99" s="136"/>
      <c r="E99" s="136"/>
      <c r="F99" s="136"/>
      <c r="G99" s="136"/>
      <c r="H99" s="136"/>
      <c r="I99" s="133"/>
      <c r="J99" s="136"/>
      <c r="K99" s="136"/>
      <c r="L99" s="136"/>
      <c r="M99" s="136"/>
      <c r="N99" s="136"/>
      <c r="O99" s="136"/>
      <c r="P99" s="136"/>
      <c r="Q99" s="136"/>
      <c r="R99" s="136"/>
      <c r="S99" s="136"/>
    </row>
    <row r="100" ht="14.25" spans="1:19">
      <c r="A100" s="134"/>
      <c r="B100" s="131" t="s">
        <v>239</v>
      </c>
      <c r="C100" s="135" t="s">
        <v>240</v>
      </c>
      <c r="D100" s="136"/>
      <c r="E100" s="136"/>
      <c r="F100" s="136"/>
      <c r="G100" s="136"/>
      <c r="H100" s="136"/>
      <c r="I100" s="133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</row>
    <row r="101" ht="14.25" spans="1:19">
      <c r="A101" s="134"/>
      <c r="B101" s="131" t="s">
        <v>241</v>
      </c>
      <c r="C101" s="135" t="s">
        <v>242</v>
      </c>
      <c r="D101" s="136"/>
      <c r="E101" s="136"/>
      <c r="F101" s="136"/>
      <c r="G101" s="136"/>
      <c r="H101" s="136"/>
      <c r="I101" s="133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</row>
    <row r="102" ht="14.25" spans="1:19">
      <c r="A102" s="134"/>
      <c r="B102" s="131" t="s">
        <v>243</v>
      </c>
      <c r="C102" s="135" t="s">
        <v>244</v>
      </c>
      <c r="D102" s="136"/>
      <c r="E102" s="136"/>
      <c r="F102" s="136"/>
      <c r="G102" s="136">
        <v>0.45</v>
      </c>
      <c r="H102" s="136"/>
      <c r="I102" s="133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</row>
    <row r="103" ht="14.25" spans="1:19">
      <c r="A103" s="134"/>
      <c r="B103" s="131" t="s">
        <v>245</v>
      </c>
      <c r="C103" s="135" t="s">
        <v>246</v>
      </c>
      <c r="D103" s="136"/>
      <c r="E103" s="136"/>
      <c r="F103" s="136"/>
      <c r="G103" s="136"/>
      <c r="H103" s="136"/>
      <c r="I103" s="133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</row>
    <row r="104" ht="14.25" spans="1:19">
      <c r="A104" s="134"/>
      <c r="B104" s="131" t="s">
        <v>247</v>
      </c>
      <c r="C104" s="135" t="s">
        <v>248</v>
      </c>
      <c r="D104" s="136"/>
      <c r="E104" s="136"/>
      <c r="F104" s="136"/>
      <c r="G104" s="136"/>
      <c r="H104" s="136"/>
      <c r="I104" s="133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</row>
    <row r="105" ht="14.25" spans="1:19">
      <c r="A105" s="134"/>
      <c r="B105" s="131" t="s">
        <v>249</v>
      </c>
      <c r="C105" s="135" t="s">
        <v>250</v>
      </c>
      <c r="D105" s="136"/>
      <c r="E105" s="136"/>
      <c r="F105" s="136"/>
      <c r="G105" s="136"/>
      <c r="H105" s="136"/>
      <c r="I105" s="133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</row>
    <row r="106" ht="14.25" spans="1:19">
      <c r="A106" s="134"/>
      <c r="B106" s="131" t="s">
        <v>251</v>
      </c>
      <c r="C106" s="135" t="s">
        <v>252</v>
      </c>
      <c r="D106" s="136"/>
      <c r="E106" s="136"/>
      <c r="F106" s="136"/>
      <c r="G106" s="136"/>
      <c r="H106" s="136"/>
      <c r="I106" s="133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</row>
    <row r="107" ht="14.25" spans="1:19">
      <c r="A107" s="134"/>
      <c r="B107" s="131" t="s">
        <v>209</v>
      </c>
      <c r="C107" s="135" t="s">
        <v>253</v>
      </c>
      <c r="D107" s="136"/>
      <c r="E107" s="136"/>
      <c r="F107" s="136"/>
      <c r="G107" s="136"/>
      <c r="H107" s="136"/>
      <c r="I107" s="133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</row>
    <row r="108" ht="14.25" spans="1:19">
      <c r="A108" s="130">
        <v>303</v>
      </c>
      <c r="B108" s="131"/>
      <c r="C108" s="132" t="s">
        <v>254</v>
      </c>
      <c r="D108" s="136"/>
      <c r="E108" s="136"/>
      <c r="F108" s="136"/>
      <c r="G108" s="136">
        <f>SUM(G109:G119)</f>
        <v>0.01</v>
      </c>
      <c r="H108" s="136"/>
      <c r="I108" s="133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</row>
    <row r="109" ht="14.25" spans="1:19">
      <c r="A109" s="134"/>
      <c r="B109" s="131" t="s">
        <v>185</v>
      </c>
      <c r="C109" s="135" t="s">
        <v>255</v>
      </c>
      <c r="D109" s="136"/>
      <c r="E109" s="136"/>
      <c r="F109" s="136"/>
      <c r="G109" s="136"/>
      <c r="H109" s="136"/>
      <c r="I109" s="133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</row>
    <row r="110" ht="14.25" spans="1:19">
      <c r="A110" s="134"/>
      <c r="B110" s="131" t="s">
        <v>187</v>
      </c>
      <c r="C110" s="135" t="s">
        <v>256</v>
      </c>
      <c r="D110" s="136"/>
      <c r="E110" s="136"/>
      <c r="F110" s="136"/>
      <c r="G110" s="136"/>
      <c r="H110" s="136"/>
      <c r="I110" s="133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</row>
    <row r="111" ht="14.25" spans="1:19">
      <c r="A111" s="134"/>
      <c r="B111" s="131" t="s">
        <v>189</v>
      </c>
      <c r="C111" s="135" t="s">
        <v>257</v>
      </c>
      <c r="D111" s="136"/>
      <c r="E111" s="136"/>
      <c r="F111" s="136"/>
      <c r="G111" s="136"/>
      <c r="H111" s="136"/>
      <c r="I111" s="133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</row>
    <row r="112" ht="14.25" spans="1:19">
      <c r="A112" s="134"/>
      <c r="B112" s="131" t="s">
        <v>215</v>
      </c>
      <c r="C112" s="135" t="s">
        <v>258</v>
      </c>
      <c r="D112" s="136"/>
      <c r="E112" s="136"/>
      <c r="F112" s="136"/>
      <c r="G112" s="136"/>
      <c r="H112" s="136"/>
      <c r="I112" s="133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</row>
    <row r="113" ht="14.25" spans="1:19">
      <c r="A113" s="134"/>
      <c r="B113" s="131" t="s">
        <v>217</v>
      </c>
      <c r="C113" s="135" t="s">
        <v>259</v>
      </c>
      <c r="D113" s="136"/>
      <c r="E113" s="136"/>
      <c r="F113" s="136"/>
      <c r="G113" s="136"/>
      <c r="H113" s="136"/>
      <c r="I113" s="133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</row>
    <row r="114" ht="14.25" spans="1:19">
      <c r="A114" s="134"/>
      <c r="B114" s="131" t="s">
        <v>191</v>
      </c>
      <c r="C114" s="135" t="s">
        <v>260</v>
      </c>
      <c r="D114" s="136"/>
      <c r="E114" s="136"/>
      <c r="F114" s="136"/>
      <c r="G114" s="136"/>
      <c r="H114" s="136"/>
      <c r="I114" s="133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</row>
    <row r="115" ht="14.25" spans="1:19">
      <c r="A115" s="134"/>
      <c r="B115" s="131" t="s">
        <v>193</v>
      </c>
      <c r="C115" s="135" t="s">
        <v>261</v>
      </c>
      <c r="D115" s="136"/>
      <c r="E115" s="136"/>
      <c r="F115" s="136"/>
      <c r="G115" s="136"/>
      <c r="H115" s="136"/>
      <c r="I115" s="133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</row>
    <row r="116" ht="14.25" spans="1:19">
      <c r="A116" s="134"/>
      <c r="B116" s="131" t="s">
        <v>195</v>
      </c>
      <c r="C116" s="135" t="s">
        <v>262</v>
      </c>
      <c r="D116" s="136"/>
      <c r="E116" s="136"/>
      <c r="F116" s="136"/>
      <c r="G116" s="136"/>
      <c r="H116" s="136"/>
      <c r="I116" s="133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</row>
    <row r="117" ht="14.25" spans="1:19">
      <c r="A117" s="134"/>
      <c r="B117" s="131" t="s">
        <v>197</v>
      </c>
      <c r="C117" s="135" t="s">
        <v>263</v>
      </c>
      <c r="D117" s="136"/>
      <c r="E117" s="136"/>
      <c r="F117" s="136"/>
      <c r="G117" s="136">
        <v>0.01</v>
      </c>
      <c r="H117" s="136"/>
      <c r="I117" s="133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</row>
    <row r="118" ht="14.25" spans="1:19">
      <c r="A118" s="134"/>
      <c r="B118" s="131" t="s">
        <v>199</v>
      </c>
      <c r="C118" s="135" t="s">
        <v>264</v>
      </c>
      <c r="D118" s="136"/>
      <c r="E118" s="136"/>
      <c r="F118" s="136"/>
      <c r="G118" s="136"/>
      <c r="H118" s="136"/>
      <c r="I118" s="133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</row>
    <row r="119" ht="14.25" spans="1:19">
      <c r="A119" s="134"/>
      <c r="B119" s="131" t="s">
        <v>209</v>
      </c>
      <c r="C119" s="135" t="s">
        <v>265</v>
      </c>
      <c r="D119" s="136"/>
      <c r="E119" s="136"/>
      <c r="F119" s="136"/>
      <c r="G119" s="136"/>
      <c r="H119" s="136"/>
      <c r="I119" s="133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</row>
  </sheetData>
  <mergeCells count="17">
    <mergeCell ref="A2:S2"/>
    <mergeCell ref="R3:S3"/>
    <mergeCell ref="D4:S4"/>
    <mergeCell ref="E5:O5"/>
    <mergeCell ref="F6:M6"/>
    <mergeCell ref="A9:C9"/>
    <mergeCell ref="A10:C10"/>
    <mergeCell ref="A65:C65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275" bottom="0.35416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A2" sqref="A2"/>
    </sheetView>
  </sheetViews>
  <sheetFormatPr defaultColWidth="9" defaultRowHeight="13.5" outlineLevelCol="6"/>
  <cols>
    <col min="1" max="3" width="6.38333333333333" customWidth="1"/>
    <col min="4" max="4" width="23.2583333333333" customWidth="1"/>
    <col min="5" max="7" width="14.7583333333333" customWidth="1"/>
  </cols>
  <sheetData>
    <row r="1" ht="38" customHeight="1" spans="1:7">
      <c r="A1" s="3" t="s">
        <v>266</v>
      </c>
      <c r="B1" s="3"/>
      <c r="C1" s="3"/>
      <c r="D1" s="3"/>
      <c r="E1" s="3"/>
      <c r="F1" s="3"/>
      <c r="G1" s="3"/>
    </row>
    <row r="2" spans="1:7">
      <c r="A2" s="35" t="s">
        <v>1</v>
      </c>
      <c r="B2" s="94"/>
      <c r="C2" s="94"/>
      <c r="D2" s="94"/>
      <c r="E2" s="1"/>
      <c r="F2" s="1"/>
      <c r="G2" s="28" t="s">
        <v>2</v>
      </c>
    </row>
    <row r="3" spans="1:7">
      <c r="A3" s="97" t="s">
        <v>267</v>
      </c>
      <c r="B3" s="97"/>
      <c r="C3" s="97"/>
      <c r="D3" s="97"/>
      <c r="E3" s="95" t="s">
        <v>268</v>
      </c>
      <c r="F3" s="96"/>
      <c r="G3" s="98"/>
    </row>
    <row r="4" spans="1:7">
      <c r="A4" s="99" t="s">
        <v>167</v>
      </c>
      <c r="B4" s="99" t="s">
        <v>168</v>
      </c>
      <c r="C4" s="99" t="s">
        <v>269</v>
      </c>
      <c r="D4" s="99" t="s">
        <v>270</v>
      </c>
      <c r="E4" s="8" t="s">
        <v>66</v>
      </c>
      <c r="F4" s="8" t="s">
        <v>64</v>
      </c>
      <c r="G4" s="8" t="s">
        <v>65</v>
      </c>
    </row>
    <row r="5" spans="1:7">
      <c r="A5" s="99" t="s">
        <v>271</v>
      </c>
      <c r="B5" s="99" t="s">
        <v>272</v>
      </c>
      <c r="C5" s="99" t="s">
        <v>273</v>
      </c>
      <c r="D5" s="99" t="s">
        <v>274</v>
      </c>
      <c r="E5" s="99" t="s">
        <v>275</v>
      </c>
      <c r="F5" s="99" t="s">
        <v>276</v>
      </c>
      <c r="G5" s="99" t="s">
        <v>277</v>
      </c>
    </row>
    <row r="6" spans="1:7">
      <c r="A6" s="105" t="s">
        <v>278</v>
      </c>
      <c r="B6" s="105" t="s">
        <v>278</v>
      </c>
      <c r="C6" s="105" t="s">
        <v>278</v>
      </c>
      <c r="D6" s="105" t="s">
        <v>278</v>
      </c>
      <c r="E6" s="105" t="s">
        <v>278</v>
      </c>
      <c r="F6" s="105" t="s">
        <v>278</v>
      </c>
      <c r="G6" s="105" t="s">
        <v>278</v>
      </c>
    </row>
    <row r="7" spans="1:7">
      <c r="A7" s="105"/>
      <c r="B7" s="105"/>
      <c r="C7" s="105"/>
      <c r="D7" s="105"/>
      <c r="E7" s="103"/>
      <c r="F7" s="103"/>
      <c r="G7" s="103"/>
    </row>
    <row r="8" ht="12" customHeight="1" spans="1:7">
      <c r="A8" s="105"/>
      <c r="B8" s="105"/>
      <c r="C8" s="105"/>
      <c r="D8" s="105"/>
      <c r="E8" s="103"/>
      <c r="F8" s="103"/>
      <c r="G8" s="103"/>
    </row>
    <row r="9" spans="1:7">
      <c r="A9" s="105"/>
      <c r="B9" s="105"/>
      <c r="C9" s="105"/>
      <c r="D9" s="105"/>
      <c r="E9" s="103"/>
      <c r="F9" s="103"/>
      <c r="G9" s="103"/>
    </row>
    <row r="10" spans="1:7">
      <c r="A10" s="105"/>
      <c r="B10" s="105"/>
      <c r="C10" s="105"/>
      <c r="D10" s="105"/>
      <c r="E10" s="103"/>
      <c r="F10" s="103"/>
      <c r="G10" s="103"/>
    </row>
    <row r="11" spans="1:7">
      <c r="A11" s="105"/>
      <c r="B11" s="105"/>
      <c r="C11" s="105"/>
      <c r="D11" s="105"/>
      <c r="E11" s="103"/>
      <c r="F11" s="103"/>
      <c r="G11" s="103"/>
    </row>
    <row r="12" spans="1:7">
      <c r="A12" s="105"/>
      <c r="B12" s="105"/>
      <c r="C12" s="105"/>
      <c r="D12" s="105"/>
      <c r="E12" s="103"/>
      <c r="F12" s="103"/>
      <c r="G12" s="103"/>
    </row>
    <row r="13" spans="1:7">
      <c r="A13" s="105"/>
      <c r="B13" s="105"/>
      <c r="C13" s="105"/>
      <c r="D13" s="105"/>
      <c r="E13" s="103"/>
      <c r="F13" s="103"/>
      <c r="G13" s="103"/>
    </row>
    <row r="14" spans="1:7">
      <c r="A14" s="105"/>
      <c r="B14" s="105"/>
      <c r="C14" s="105"/>
      <c r="D14" s="105"/>
      <c r="E14" s="103"/>
      <c r="F14" s="103"/>
      <c r="G14" s="103"/>
    </row>
    <row r="15" spans="1:7">
      <c r="A15" s="105"/>
      <c r="B15" s="105"/>
      <c r="C15" s="105"/>
      <c r="D15" s="105"/>
      <c r="E15" s="103"/>
      <c r="F15" s="103"/>
      <c r="G15" s="103"/>
    </row>
    <row r="16" spans="1:7">
      <c r="A16" s="105"/>
      <c r="B16" s="105"/>
      <c r="C16" s="105"/>
      <c r="D16" s="105"/>
      <c r="E16" s="103"/>
      <c r="F16" s="103"/>
      <c r="G16" s="103"/>
    </row>
    <row r="17" spans="1:7">
      <c r="A17" s="105"/>
      <c r="B17" s="105"/>
      <c r="C17" s="105"/>
      <c r="D17" s="105"/>
      <c r="E17" s="103"/>
      <c r="F17" s="103"/>
      <c r="G17" s="103"/>
    </row>
    <row r="18" spans="1:7">
      <c r="A18" s="105"/>
      <c r="B18" s="105"/>
      <c r="C18" s="105"/>
      <c r="D18" s="105"/>
      <c r="E18" s="103"/>
      <c r="F18" s="103"/>
      <c r="G18" s="103"/>
    </row>
    <row r="19" spans="1:7">
      <c r="A19" s="105"/>
      <c r="B19" s="105"/>
      <c r="C19" s="105"/>
      <c r="D19" s="105"/>
      <c r="E19" s="103"/>
      <c r="F19" s="103"/>
      <c r="G19" s="103"/>
    </row>
    <row r="20" spans="1:7">
      <c r="A20" s="105"/>
      <c r="B20" s="105"/>
      <c r="C20" s="105"/>
      <c r="D20" s="105"/>
      <c r="E20" s="103"/>
      <c r="F20" s="103"/>
      <c r="G20" s="103"/>
    </row>
    <row r="21" spans="1:7">
      <c r="A21" s="105"/>
      <c r="B21" s="105"/>
      <c r="C21" s="105"/>
      <c r="D21" s="105"/>
      <c r="E21" s="103"/>
      <c r="F21" s="103"/>
      <c r="G21" s="103"/>
    </row>
    <row r="22" spans="1:7">
      <c r="A22" s="105"/>
      <c r="B22" s="105"/>
      <c r="C22" s="105"/>
      <c r="D22" s="105"/>
      <c r="E22" s="103"/>
      <c r="F22" s="103"/>
      <c r="G22" s="103"/>
    </row>
    <row r="23" spans="1:7">
      <c r="A23" s="105"/>
      <c r="B23" s="105"/>
      <c r="C23" s="105"/>
      <c r="D23" s="105"/>
      <c r="E23" s="103"/>
      <c r="F23" s="103"/>
      <c r="G23" s="103"/>
    </row>
    <row r="24" spans="1:7">
      <c r="A24" s="105"/>
      <c r="B24" s="105"/>
      <c r="C24" s="105"/>
      <c r="D24" s="105"/>
      <c r="E24" s="103"/>
      <c r="F24" s="103"/>
      <c r="G24" s="103"/>
    </row>
    <row r="25" spans="1:7">
      <c r="A25" s="105"/>
      <c r="B25" s="105"/>
      <c r="C25" s="105"/>
      <c r="D25" s="105"/>
      <c r="E25" s="103"/>
      <c r="F25" s="103"/>
      <c r="G25" s="103"/>
    </row>
    <row r="26" spans="1:7">
      <c r="A26" s="105"/>
      <c r="B26" s="105"/>
      <c r="C26" s="105"/>
      <c r="D26" s="105"/>
      <c r="E26" s="103"/>
      <c r="F26" s="103"/>
      <c r="G26" s="103"/>
    </row>
    <row r="27" spans="1:7">
      <c r="A27" s="105"/>
      <c r="B27" s="105"/>
      <c r="C27" s="105"/>
      <c r="D27" s="105"/>
      <c r="E27" s="103"/>
      <c r="F27" s="103"/>
      <c r="G27" s="103"/>
    </row>
    <row r="28" spans="1:7">
      <c r="A28" s="105"/>
      <c r="B28" s="105"/>
      <c r="C28" s="105"/>
      <c r="D28" s="105"/>
      <c r="E28" s="103"/>
      <c r="F28" s="103"/>
      <c r="G28" s="103"/>
    </row>
    <row r="29" spans="1:7">
      <c r="A29" s="105"/>
      <c r="B29" s="105"/>
      <c r="C29" s="105"/>
      <c r="D29" s="105"/>
      <c r="E29" s="103"/>
      <c r="F29" s="103"/>
      <c r="G29" s="103"/>
    </row>
    <row r="30" spans="1:7">
      <c r="A30" s="105"/>
      <c r="B30" s="105"/>
      <c r="C30" s="105"/>
      <c r="D30" s="105"/>
      <c r="E30" s="103"/>
      <c r="F30" s="103"/>
      <c r="G30" s="103"/>
    </row>
    <row r="31" spans="1:7">
      <c r="A31" s="105"/>
      <c r="B31" s="105"/>
      <c r="C31" s="105"/>
      <c r="D31" s="105"/>
      <c r="E31" s="103"/>
      <c r="F31" s="103"/>
      <c r="G31" s="103"/>
    </row>
    <row r="32" spans="1:7">
      <c r="A32" s="105"/>
      <c r="B32" s="105"/>
      <c r="C32" s="105"/>
      <c r="D32" s="105"/>
      <c r="E32" s="103"/>
      <c r="F32" s="103"/>
      <c r="G32" s="103"/>
    </row>
    <row r="33" spans="1:7">
      <c r="A33" s="105"/>
      <c r="B33" s="105"/>
      <c r="C33" s="105"/>
      <c r="D33" s="105"/>
      <c r="E33" s="103"/>
      <c r="F33" s="103"/>
      <c r="G33" s="103"/>
    </row>
    <row r="34" spans="1:7">
      <c r="A34" s="105"/>
      <c r="B34" s="105"/>
      <c r="C34" s="105"/>
      <c r="D34" s="105"/>
      <c r="E34" s="103"/>
      <c r="F34" s="103"/>
      <c r="G34" s="103"/>
    </row>
    <row r="35" spans="1:7">
      <c r="A35" s="105"/>
      <c r="B35" s="105"/>
      <c r="C35" s="105"/>
      <c r="D35" s="105"/>
      <c r="E35" s="103"/>
      <c r="F35" s="103"/>
      <c r="G35" s="103"/>
    </row>
    <row r="36" spans="1:7">
      <c r="A36" s="105"/>
      <c r="B36" s="105"/>
      <c r="C36" s="105"/>
      <c r="D36" s="105"/>
      <c r="E36" s="103"/>
      <c r="F36" s="103"/>
      <c r="G36" s="103"/>
    </row>
    <row r="37" spans="1:7">
      <c r="A37" s="105"/>
      <c r="B37" s="105"/>
      <c r="C37" s="105"/>
      <c r="D37" s="105"/>
      <c r="E37" s="103"/>
      <c r="F37" s="103"/>
      <c r="G37" s="103"/>
    </row>
    <row r="38" spans="1:7">
      <c r="A38" s="105"/>
      <c r="B38" s="105"/>
      <c r="C38" s="105"/>
      <c r="D38" s="105"/>
      <c r="E38" s="103"/>
      <c r="F38" s="103"/>
      <c r="G38" s="103"/>
    </row>
    <row r="39" spans="1:7">
      <c r="A39" s="105"/>
      <c r="B39" s="105"/>
      <c r="C39" s="105"/>
      <c r="D39" s="105"/>
      <c r="E39" s="103"/>
      <c r="F39" s="103"/>
      <c r="G39" s="103"/>
    </row>
    <row r="40" spans="1:7">
      <c r="A40" s="105"/>
      <c r="B40" s="105"/>
      <c r="C40" s="105"/>
      <c r="D40" s="105"/>
      <c r="E40" s="103"/>
      <c r="F40" s="103"/>
      <c r="G40" s="103"/>
    </row>
    <row r="41" spans="1:7">
      <c r="A41" s="105"/>
      <c r="B41" s="105"/>
      <c r="C41" s="105"/>
      <c r="D41" s="105"/>
      <c r="E41" s="103"/>
      <c r="F41" s="103"/>
      <c r="G41" s="103"/>
    </row>
    <row r="42" spans="1:7">
      <c r="A42" s="105"/>
      <c r="B42" s="105"/>
      <c r="C42" s="105"/>
      <c r="D42" s="105"/>
      <c r="E42" s="103"/>
      <c r="F42" s="103"/>
      <c r="G42" s="103"/>
    </row>
    <row r="43" spans="1:7">
      <c r="A43" s="105"/>
      <c r="B43" s="105"/>
      <c r="C43" s="105"/>
      <c r="D43" s="105"/>
      <c r="E43" s="103"/>
      <c r="F43" s="103"/>
      <c r="G43" s="103"/>
    </row>
    <row r="44" spans="1:7">
      <c r="A44" s="105"/>
      <c r="B44" s="105"/>
      <c r="C44" s="105"/>
      <c r="D44" s="105"/>
      <c r="E44" s="103"/>
      <c r="F44" s="103"/>
      <c r="G44" s="103"/>
    </row>
    <row r="45" spans="1:7">
      <c r="A45" s="105"/>
      <c r="B45" s="105"/>
      <c r="C45" s="105"/>
      <c r="D45" s="105"/>
      <c r="E45" s="103"/>
      <c r="F45" s="103"/>
      <c r="G45" s="103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opLeftCell="F37" workbookViewId="0">
      <selection activeCell="P51" sqref="P51"/>
    </sheetView>
  </sheetViews>
  <sheetFormatPr defaultColWidth="9" defaultRowHeight="13.5"/>
  <cols>
    <col min="1" max="1" width="5.18333333333333" customWidth="1"/>
    <col min="2" max="2" width="7.09166666666667" customWidth="1"/>
    <col min="3" max="3" width="22" customWidth="1"/>
    <col min="4" max="4" width="9.90833333333333" customWidth="1"/>
    <col min="5" max="5" width="13.0916666666667" customWidth="1"/>
    <col min="12" max="12" width="26.8833333333333" customWidth="1"/>
  </cols>
  <sheetData>
    <row r="1" ht="20.1" customHeight="1" spans="1:5">
      <c r="A1" s="93"/>
      <c r="B1" s="93"/>
      <c r="C1" s="93"/>
      <c r="D1" s="93"/>
      <c r="E1" s="93"/>
    </row>
    <row r="2" ht="39.95" customHeight="1" spans="1:18">
      <c r="A2" s="3" t="s">
        <v>279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35" t="s">
        <v>1</v>
      </c>
      <c r="B3" s="94"/>
      <c r="C3" s="94"/>
      <c r="D3" s="1"/>
      <c r="E3" s="1"/>
      <c r="F3" s="1"/>
      <c r="G3" s="1"/>
      <c r="H3" s="1"/>
      <c r="I3" s="1"/>
      <c r="J3" s="94"/>
      <c r="K3" s="94"/>
      <c r="L3" s="94"/>
      <c r="M3" s="1"/>
      <c r="N3" s="1"/>
      <c r="O3" s="1"/>
      <c r="P3" s="1"/>
      <c r="Q3" s="1"/>
      <c r="R3" s="28" t="s">
        <v>2</v>
      </c>
    </row>
    <row r="4" ht="20.1" customHeight="1" spans="1:18">
      <c r="A4" s="95" t="s">
        <v>4</v>
      </c>
      <c r="B4" s="96"/>
      <c r="C4" s="96"/>
      <c r="D4" s="96"/>
      <c r="E4" s="96"/>
      <c r="F4" s="96"/>
      <c r="G4" s="96"/>
      <c r="H4" s="96"/>
      <c r="I4" s="98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97" t="s">
        <v>280</v>
      </c>
      <c r="B5" s="97"/>
      <c r="C5" s="97"/>
      <c r="D5" s="95" t="s">
        <v>169</v>
      </c>
      <c r="E5" s="96"/>
      <c r="F5" s="98"/>
      <c r="G5" s="95" t="s">
        <v>281</v>
      </c>
      <c r="H5" s="96"/>
      <c r="I5" s="98"/>
      <c r="J5" s="97" t="s">
        <v>282</v>
      </c>
      <c r="K5" s="97"/>
      <c r="L5" s="97"/>
      <c r="M5" s="95" t="s">
        <v>169</v>
      </c>
      <c r="N5" s="96"/>
      <c r="O5" s="98"/>
      <c r="P5" s="95" t="s">
        <v>281</v>
      </c>
      <c r="Q5" s="96"/>
      <c r="R5" s="98"/>
    </row>
    <row r="6" spans="1:18">
      <c r="A6" s="99" t="s">
        <v>167</v>
      </c>
      <c r="B6" s="99" t="s">
        <v>168</v>
      </c>
      <c r="C6" s="99" t="s">
        <v>270</v>
      </c>
      <c r="D6" s="8" t="s">
        <v>63</v>
      </c>
      <c r="E6" s="8" t="s">
        <v>64</v>
      </c>
      <c r="F6" s="8" t="s">
        <v>65</v>
      </c>
      <c r="G6" s="8" t="s">
        <v>63</v>
      </c>
      <c r="H6" s="8" t="s">
        <v>64</v>
      </c>
      <c r="I6" s="8" t="s">
        <v>65</v>
      </c>
      <c r="J6" s="99" t="s">
        <v>167</v>
      </c>
      <c r="K6" s="99" t="s">
        <v>168</v>
      </c>
      <c r="L6" s="99" t="s">
        <v>270</v>
      </c>
      <c r="M6" s="8" t="s">
        <v>63</v>
      </c>
      <c r="N6" s="8" t="s">
        <v>64</v>
      </c>
      <c r="O6" s="8" t="s">
        <v>65</v>
      </c>
      <c r="P6" s="8" t="s">
        <v>63</v>
      </c>
      <c r="Q6" s="8" t="s">
        <v>64</v>
      </c>
      <c r="R6" s="8" t="s">
        <v>65</v>
      </c>
    </row>
    <row r="7" spans="1:18">
      <c r="A7" s="99" t="s">
        <v>271</v>
      </c>
      <c r="B7" s="99" t="s">
        <v>272</v>
      </c>
      <c r="C7" s="99" t="s">
        <v>273</v>
      </c>
      <c r="D7" s="99" t="s">
        <v>274</v>
      </c>
      <c r="E7" s="99" t="s">
        <v>275</v>
      </c>
      <c r="F7" s="99" t="s">
        <v>276</v>
      </c>
      <c r="G7" s="99" t="s">
        <v>277</v>
      </c>
      <c r="H7" s="99" t="s">
        <v>283</v>
      </c>
      <c r="I7" s="99" t="s">
        <v>284</v>
      </c>
      <c r="J7" s="99" t="s">
        <v>285</v>
      </c>
      <c r="K7" s="99" t="s">
        <v>286</v>
      </c>
      <c r="L7" s="99" t="s">
        <v>287</v>
      </c>
      <c r="M7" s="99" t="s">
        <v>288</v>
      </c>
      <c r="N7" s="99" t="s">
        <v>289</v>
      </c>
      <c r="O7" s="99" t="s">
        <v>290</v>
      </c>
      <c r="P7" s="99" t="s">
        <v>291</v>
      </c>
      <c r="Q7" s="99" t="s">
        <v>292</v>
      </c>
      <c r="R7" s="99" t="s">
        <v>293</v>
      </c>
    </row>
    <row r="8" spans="1:18">
      <c r="A8" s="100" t="s">
        <v>294</v>
      </c>
      <c r="B8" s="101" t="s">
        <v>295</v>
      </c>
      <c r="C8" s="102" t="s">
        <v>296</v>
      </c>
      <c r="D8" s="103"/>
      <c r="E8" s="103"/>
      <c r="F8" s="103"/>
      <c r="G8" s="103"/>
      <c r="H8" s="103"/>
      <c r="I8" s="103"/>
      <c r="J8" s="100" t="s">
        <v>297</v>
      </c>
      <c r="K8" s="100" t="s">
        <v>295</v>
      </c>
      <c r="L8" s="102" t="s">
        <v>184</v>
      </c>
      <c r="M8" s="103">
        <f t="shared" ref="M8:M11" si="0">N8</f>
        <v>432.9</v>
      </c>
      <c r="N8" s="103">
        <f>SUM(N9:N21)</f>
        <v>432.9</v>
      </c>
      <c r="O8" s="103"/>
      <c r="P8" s="103"/>
      <c r="Q8" s="103"/>
      <c r="R8" s="103"/>
    </row>
    <row r="9" spans="1:18">
      <c r="A9" s="101"/>
      <c r="B9" s="101" t="s">
        <v>185</v>
      </c>
      <c r="C9" s="104" t="s">
        <v>298</v>
      </c>
      <c r="D9" s="103"/>
      <c r="E9" s="103"/>
      <c r="F9" s="103"/>
      <c r="G9" s="103"/>
      <c r="H9" s="103"/>
      <c r="I9" s="103"/>
      <c r="J9" s="101"/>
      <c r="K9" s="101" t="s">
        <v>185</v>
      </c>
      <c r="L9" s="104" t="s">
        <v>299</v>
      </c>
      <c r="M9" s="103">
        <f t="shared" si="0"/>
        <v>100.74</v>
      </c>
      <c r="N9" s="103">
        <v>100.74</v>
      </c>
      <c r="O9" s="103"/>
      <c r="P9" s="103"/>
      <c r="Q9" s="103"/>
      <c r="R9" s="103"/>
    </row>
    <row r="10" spans="1:18">
      <c r="A10" s="101"/>
      <c r="B10" s="101" t="s">
        <v>187</v>
      </c>
      <c r="C10" s="104" t="s">
        <v>300</v>
      </c>
      <c r="D10" s="103"/>
      <c r="E10" s="103"/>
      <c r="F10" s="103"/>
      <c r="G10" s="103"/>
      <c r="H10" s="103"/>
      <c r="I10" s="103"/>
      <c r="J10" s="101"/>
      <c r="K10" s="101" t="s">
        <v>187</v>
      </c>
      <c r="L10" s="104" t="s">
        <v>301</v>
      </c>
      <c r="M10" s="103">
        <f t="shared" si="0"/>
        <v>153.89</v>
      </c>
      <c r="N10" s="103">
        <v>153.89</v>
      </c>
      <c r="O10" s="103"/>
      <c r="P10" s="103"/>
      <c r="Q10" s="103"/>
      <c r="R10" s="103"/>
    </row>
    <row r="11" spans="1:18">
      <c r="A11" s="101"/>
      <c r="B11" s="101" t="s">
        <v>189</v>
      </c>
      <c r="C11" s="104" t="s">
        <v>302</v>
      </c>
      <c r="D11" s="103"/>
      <c r="E11" s="103"/>
      <c r="F11" s="103"/>
      <c r="G11" s="103"/>
      <c r="H11" s="103"/>
      <c r="I11" s="103"/>
      <c r="J11" s="101"/>
      <c r="K11" s="101" t="s">
        <v>189</v>
      </c>
      <c r="L11" s="104" t="s">
        <v>303</v>
      </c>
      <c r="M11" s="103">
        <f t="shared" si="0"/>
        <v>8.39</v>
      </c>
      <c r="N11" s="103">
        <v>8.39</v>
      </c>
      <c r="O11" s="103"/>
      <c r="P11" s="103"/>
      <c r="Q11" s="103"/>
      <c r="R11" s="103"/>
    </row>
    <row r="12" spans="1:18">
      <c r="A12" s="101"/>
      <c r="B12" s="101" t="s">
        <v>209</v>
      </c>
      <c r="C12" s="104" t="s">
        <v>304</v>
      </c>
      <c r="D12" s="103"/>
      <c r="E12" s="103"/>
      <c r="F12" s="103"/>
      <c r="G12" s="103"/>
      <c r="H12" s="103"/>
      <c r="I12" s="103"/>
      <c r="J12" s="101"/>
      <c r="K12" s="101" t="s">
        <v>191</v>
      </c>
      <c r="L12" s="104" t="s">
        <v>305</v>
      </c>
      <c r="M12" s="103"/>
      <c r="N12" s="103"/>
      <c r="O12" s="103"/>
      <c r="P12" s="103"/>
      <c r="Q12" s="103"/>
      <c r="R12" s="103"/>
    </row>
    <row r="13" spans="1:18">
      <c r="A13" s="100" t="s">
        <v>306</v>
      </c>
      <c r="B13" s="100" t="s">
        <v>295</v>
      </c>
      <c r="C13" s="102" t="s">
        <v>307</v>
      </c>
      <c r="D13" s="103"/>
      <c r="E13" s="103"/>
      <c r="F13" s="103"/>
      <c r="G13" s="103"/>
      <c r="H13" s="103"/>
      <c r="I13" s="103"/>
      <c r="J13" s="101"/>
      <c r="K13" s="101" t="s">
        <v>193</v>
      </c>
      <c r="L13" s="104" t="s">
        <v>308</v>
      </c>
      <c r="M13" s="103">
        <f t="shared" ref="M13:M19" si="1">N13</f>
        <v>25.53</v>
      </c>
      <c r="N13" s="103">
        <v>25.53</v>
      </c>
      <c r="O13" s="103"/>
      <c r="P13" s="103"/>
      <c r="Q13" s="103"/>
      <c r="R13" s="103"/>
    </row>
    <row r="14" spans="1:18">
      <c r="A14" s="101"/>
      <c r="B14" s="101" t="s">
        <v>185</v>
      </c>
      <c r="C14" s="104" t="s">
        <v>309</v>
      </c>
      <c r="D14" s="103"/>
      <c r="E14" s="103"/>
      <c r="F14" s="103"/>
      <c r="G14" s="103"/>
      <c r="H14" s="103"/>
      <c r="I14" s="103"/>
      <c r="J14" s="101"/>
      <c r="K14" s="101" t="s">
        <v>195</v>
      </c>
      <c r="L14" s="104" t="s">
        <v>310</v>
      </c>
      <c r="M14" s="103">
        <f t="shared" si="1"/>
        <v>51.11</v>
      </c>
      <c r="N14" s="103">
        <v>51.11</v>
      </c>
      <c r="O14" s="103"/>
      <c r="P14" s="103"/>
      <c r="Q14" s="103"/>
      <c r="R14" s="103"/>
    </row>
    <row r="15" spans="1:18">
      <c r="A15" s="101"/>
      <c r="B15" s="101" t="s">
        <v>187</v>
      </c>
      <c r="C15" s="104" t="s">
        <v>311</v>
      </c>
      <c r="D15" s="103"/>
      <c r="E15" s="103"/>
      <c r="F15" s="103"/>
      <c r="G15" s="103"/>
      <c r="H15" s="103"/>
      <c r="I15" s="103"/>
      <c r="J15" s="101"/>
      <c r="K15" s="101" t="s">
        <v>197</v>
      </c>
      <c r="L15" s="104" t="s">
        <v>312</v>
      </c>
      <c r="M15" s="103"/>
      <c r="N15" s="103"/>
      <c r="O15" s="103"/>
      <c r="P15" s="103"/>
      <c r="Q15" s="103"/>
      <c r="R15" s="103"/>
    </row>
    <row r="16" spans="1:18">
      <c r="A16" s="101"/>
      <c r="B16" s="101" t="s">
        <v>189</v>
      </c>
      <c r="C16" s="104" t="s">
        <v>313</v>
      </c>
      <c r="D16" s="103"/>
      <c r="E16" s="103"/>
      <c r="F16" s="103"/>
      <c r="G16" s="103"/>
      <c r="H16" s="103"/>
      <c r="I16" s="103"/>
      <c r="J16" s="101"/>
      <c r="K16" s="101" t="s">
        <v>199</v>
      </c>
      <c r="L16" s="104" t="s">
        <v>314</v>
      </c>
      <c r="M16" s="103">
        <f t="shared" si="1"/>
        <v>23.62</v>
      </c>
      <c r="N16" s="103">
        <v>23.62</v>
      </c>
      <c r="O16" s="103"/>
      <c r="P16" s="103"/>
      <c r="Q16" s="103"/>
      <c r="R16" s="103"/>
    </row>
    <row r="17" spans="1:18">
      <c r="A17" s="101"/>
      <c r="B17" s="101" t="s">
        <v>215</v>
      </c>
      <c r="C17" s="104" t="s">
        <v>315</v>
      </c>
      <c r="D17" s="103"/>
      <c r="E17" s="103"/>
      <c r="F17" s="103"/>
      <c r="G17" s="103"/>
      <c r="H17" s="103"/>
      <c r="I17" s="103"/>
      <c r="J17" s="101"/>
      <c r="K17" s="101" t="s">
        <v>201</v>
      </c>
      <c r="L17" s="104" t="s">
        <v>316</v>
      </c>
      <c r="M17" s="103">
        <f t="shared" si="1"/>
        <v>14.94</v>
      </c>
      <c r="N17" s="103">
        <v>14.94</v>
      </c>
      <c r="O17" s="103"/>
      <c r="P17" s="103"/>
      <c r="Q17" s="103"/>
      <c r="R17" s="103"/>
    </row>
    <row r="18" spans="1:18">
      <c r="A18" s="101"/>
      <c r="B18" s="101" t="s">
        <v>217</v>
      </c>
      <c r="C18" s="104" t="s">
        <v>317</v>
      </c>
      <c r="D18" s="103"/>
      <c r="E18" s="103"/>
      <c r="F18" s="103"/>
      <c r="G18" s="103"/>
      <c r="H18" s="103"/>
      <c r="I18" s="103"/>
      <c r="J18" s="101"/>
      <c r="K18" s="101" t="s">
        <v>203</v>
      </c>
      <c r="L18" s="104" t="s">
        <v>318</v>
      </c>
      <c r="M18" s="103">
        <f t="shared" si="1"/>
        <v>2.54</v>
      </c>
      <c r="N18" s="103">
        <v>2.54</v>
      </c>
      <c r="O18" s="103"/>
      <c r="P18" s="103"/>
      <c r="Q18" s="103"/>
      <c r="R18" s="103"/>
    </row>
    <row r="19" spans="1:18">
      <c r="A19" s="101"/>
      <c r="B19" s="101" t="s">
        <v>191</v>
      </c>
      <c r="C19" s="104" t="s">
        <v>319</v>
      </c>
      <c r="D19" s="103"/>
      <c r="E19" s="103"/>
      <c r="F19" s="103"/>
      <c r="G19" s="103"/>
      <c r="H19" s="103"/>
      <c r="I19" s="103"/>
      <c r="J19" s="101"/>
      <c r="K19" s="101" t="s">
        <v>205</v>
      </c>
      <c r="L19" s="104" t="s">
        <v>302</v>
      </c>
      <c r="M19" s="103">
        <f t="shared" si="1"/>
        <v>30.66</v>
      </c>
      <c r="N19" s="103">
        <v>30.66</v>
      </c>
      <c r="O19" s="103"/>
      <c r="P19" s="103"/>
      <c r="Q19" s="103"/>
      <c r="R19" s="103"/>
    </row>
    <row r="20" spans="1:18">
      <c r="A20" s="101"/>
      <c r="B20" s="101" t="s">
        <v>193</v>
      </c>
      <c r="C20" s="104" t="s">
        <v>320</v>
      </c>
      <c r="D20" s="103"/>
      <c r="E20" s="103"/>
      <c r="F20" s="103"/>
      <c r="G20" s="103"/>
      <c r="H20" s="103"/>
      <c r="I20" s="103"/>
      <c r="J20" s="101"/>
      <c r="K20" s="101" t="s">
        <v>207</v>
      </c>
      <c r="L20" s="104" t="s">
        <v>321</v>
      </c>
      <c r="M20" s="103"/>
      <c r="N20" s="103"/>
      <c r="O20" s="103"/>
      <c r="P20" s="103"/>
      <c r="Q20" s="103"/>
      <c r="R20" s="103"/>
    </row>
    <row r="21" spans="1:18">
      <c r="A21" s="101"/>
      <c r="B21" s="101" t="s">
        <v>195</v>
      </c>
      <c r="C21" s="104" t="s">
        <v>322</v>
      </c>
      <c r="D21" s="103"/>
      <c r="E21" s="103"/>
      <c r="F21" s="103"/>
      <c r="G21" s="103"/>
      <c r="H21" s="103"/>
      <c r="I21" s="103"/>
      <c r="J21" s="101"/>
      <c r="K21" s="101" t="s">
        <v>209</v>
      </c>
      <c r="L21" s="104" t="s">
        <v>304</v>
      </c>
      <c r="M21" s="103">
        <f t="shared" ref="M21:M23" si="2">N21</f>
        <v>21.48</v>
      </c>
      <c r="N21" s="103">
        <v>21.48</v>
      </c>
      <c r="O21" s="103"/>
      <c r="P21" s="103"/>
      <c r="Q21" s="103"/>
      <c r="R21" s="103"/>
    </row>
    <row r="22" spans="1:18">
      <c r="A22" s="101"/>
      <c r="B22" s="101" t="s">
        <v>197</v>
      </c>
      <c r="C22" s="104" t="s">
        <v>323</v>
      </c>
      <c r="D22" s="103"/>
      <c r="E22" s="103"/>
      <c r="F22" s="103"/>
      <c r="G22" s="103"/>
      <c r="H22" s="103"/>
      <c r="I22" s="103"/>
      <c r="J22" s="100" t="s">
        <v>324</v>
      </c>
      <c r="K22" s="100" t="s">
        <v>295</v>
      </c>
      <c r="L22" s="102" t="s">
        <v>211</v>
      </c>
      <c r="M22" s="103">
        <f t="shared" si="2"/>
        <v>28.62</v>
      </c>
      <c r="N22" s="103">
        <v>28.62</v>
      </c>
      <c r="O22" s="103"/>
      <c r="P22" s="103"/>
      <c r="Q22" s="103"/>
      <c r="R22" s="103"/>
    </row>
    <row r="23" spans="1:18">
      <c r="A23" s="101"/>
      <c r="B23" s="101" t="s">
        <v>209</v>
      </c>
      <c r="C23" s="104" t="s">
        <v>325</v>
      </c>
      <c r="D23" s="103"/>
      <c r="E23" s="103"/>
      <c r="F23" s="103"/>
      <c r="G23" s="103"/>
      <c r="H23" s="103"/>
      <c r="I23" s="103"/>
      <c r="J23" s="101"/>
      <c r="K23" s="101" t="s">
        <v>185</v>
      </c>
      <c r="L23" s="104" t="s">
        <v>326</v>
      </c>
      <c r="M23" s="103">
        <f t="shared" si="2"/>
        <v>7.05</v>
      </c>
      <c r="N23" s="103">
        <v>7.05</v>
      </c>
      <c r="O23" s="103"/>
      <c r="P23" s="103"/>
      <c r="Q23" s="103"/>
      <c r="R23" s="103"/>
    </row>
    <row r="24" spans="1:18">
      <c r="A24" s="100" t="s">
        <v>327</v>
      </c>
      <c r="B24" s="100" t="s">
        <v>295</v>
      </c>
      <c r="C24" s="102" t="s">
        <v>328</v>
      </c>
      <c r="D24" s="103"/>
      <c r="E24" s="103"/>
      <c r="F24" s="103"/>
      <c r="G24" s="103"/>
      <c r="H24" s="103"/>
      <c r="I24" s="103"/>
      <c r="J24" s="101"/>
      <c r="K24" s="101" t="s">
        <v>187</v>
      </c>
      <c r="L24" s="104" t="s">
        <v>329</v>
      </c>
      <c r="M24" s="103"/>
      <c r="N24" s="103"/>
      <c r="O24" s="103"/>
      <c r="P24" s="103"/>
      <c r="Q24" s="103"/>
      <c r="R24" s="103"/>
    </row>
    <row r="25" spans="1:18">
      <c r="A25" s="101"/>
      <c r="B25" s="101" t="s">
        <v>185</v>
      </c>
      <c r="C25" s="104" t="s">
        <v>330</v>
      </c>
      <c r="D25" s="103"/>
      <c r="E25" s="103"/>
      <c r="F25" s="103"/>
      <c r="G25" s="103"/>
      <c r="H25" s="103"/>
      <c r="I25" s="103"/>
      <c r="J25" s="101"/>
      <c r="K25" s="101" t="s">
        <v>189</v>
      </c>
      <c r="L25" s="104" t="s">
        <v>331</v>
      </c>
      <c r="M25" s="103"/>
      <c r="N25" s="103"/>
      <c r="O25" s="103"/>
      <c r="P25" s="103"/>
      <c r="Q25" s="103"/>
      <c r="R25" s="103"/>
    </row>
    <row r="26" spans="1:18">
      <c r="A26" s="101"/>
      <c r="B26" s="101" t="s">
        <v>187</v>
      </c>
      <c r="C26" s="104" t="s">
        <v>332</v>
      </c>
      <c r="D26" s="103"/>
      <c r="E26" s="103"/>
      <c r="F26" s="103"/>
      <c r="G26" s="103"/>
      <c r="H26" s="103"/>
      <c r="I26" s="103"/>
      <c r="J26" s="101"/>
      <c r="K26" s="101" t="s">
        <v>215</v>
      </c>
      <c r="L26" s="104" t="s">
        <v>333</v>
      </c>
      <c r="M26" s="103"/>
      <c r="N26" s="103"/>
      <c r="O26" s="103"/>
      <c r="P26" s="103"/>
      <c r="Q26" s="103"/>
      <c r="R26" s="103"/>
    </row>
    <row r="27" spans="1:18">
      <c r="A27" s="101"/>
      <c r="B27" s="101" t="s">
        <v>189</v>
      </c>
      <c r="C27" s="104" t="s">
        <v>334</v>
      </c>
      <c r="D27" s="103"/>
      <c r="E27" s="103"/>
      <c r="F27" s="103"/>
      <c r="G27" s="103"/>
      <c r="H27" s="103"/>
      <c r="I27" s="103"/>
      <c r="J27" s="101"/>
      <c r="K27" s="101" t="s">
        <v>217</v>
      </c>
      <c r="L27" s="104" t="s">
        <v>335</v>
      </c>
      <c r="M27" s="103"/>
      <c r="N27" s="103"/>
      <c r="O27" s="103"/>
      <c r="P27" s="103"/>
      <c r="Q27" s="103"/>
      <c r="R27" s="103"/>
    </row>
    <row r="28" spans="1:18">
      <c r="A28" s="101"/>
      <c r="B28" s="101" t="s">
        <v>217</v>
      </c>
      <c r="C28" s="104" t="s">
        <v>336</v>
      </c>
      <c r="D28" s="103"/>
      <c r="E28" s="103"/>
      <c r="F28" s="103"/>
      <c r="G28" s="103"/>
      <c r="H28" s="103"/>
      <c r="I28" s="103"/>
      <c r="J28" s="101"/>
      <c r="K28" s="101" t="s">
        <v>191</v>
      </c>
      <c r="L28" s="104" t="s">
        <v>337</v>
      </c>
      <c r="M28" s="103"/>
      <c r="N28" s="103"/>
      <c r="O28" s="103"/>
      <c r="P28" s="103"/>
      <c r="Q28" s="103"/>
      <c r="R28" s="103"/>
    </row>
    <row r="29" spans="1:18">
      <c r="A29" s="101"/>
      <c r="B29" s="101" t="s">
        <v>191</v>
      </c>
      <c r="C29" s="104" t="s">
        <v>338</v>
      </c>
      <c r="D29" s="103"/>
      <c r="E29" s="103"/>
      <c r="F29" s="103"/>
      <c r="G29" s="103"/>
      <c r="H29" s="103"/>
      <c r="I29" s="103"/>
      <c r="J29" s="101"/>
      <c r="K29" s="101" t="s">
        <v>193</v>
      </c>
      <c r="L29" s="104" t="s">
        <v>339</v>
      </c>
      <c r="M29" s="103"/>
      <c r="N29" s="103"/>
      <c r="O29" s="103"/>
      <c r="P29" s="103"/>
      <c r="Q29" s="103"/>
      <c r="R29" s="103"/>
    </row>
    <row r="30" spans="1:18">
      <c r="A30" s="101"/>
      <c r="B30" s="101" t="s">
        <v>193</v>
      </c>
      <c r="C30" s="104" t="s">
        <v>340</v>
      </c>
      <c r="D30" s="103"/>
      <c r="E30" s="103"/>
      <c r="F30" s="103"/>
      <c r="G30" s="103"/>
      <c r="H30" s="103"/>
      <c r="I30" s="103"/>
      <c r="J30" s="101"/>
      <c r="K30" s="101" t="s">
        <v>195</v>
      </c>
      <c r="L30" s="104" t="s">
        <v>341</v>
      </c>
      <c r="M30" s="103"/>
      <c r="N30" s="103"/>
      <c r="O30" s="103"/>
      <c r="P30" s="103"/>
      <c r="Q30" s="103"/>
      <c r="R30" s="103"/>
    </row>
    <row r="31" spans="1:18">
      <c r="A31" s="101"/>
      <c r="B31" s="101" t="s">
        <v>209</v>
      </c>
      <c r="C31" s="104" t="s">
        <v>342</v>
      </c>
      <c r="D31" s="103"/>
      <c r="E31" s="103"/>
      <c r="F31" s="103"/>
      <c r="G31" s="103"/>
      <c r="H31" s="103"/>
      <c r="I31" s="103"/>
      <c r="J31" s="101"/>
      <c r="K31" s="101" t="s">
        <v>197</v>
      </c>
      <c r="L31" s="104" t="s">
        <v>343</v>
      </c>
      <c r="M31" s="103"/>
      <c r="N31" s="103"/>
      <c r="O31" s="103"/>
      <c r="P31" s="103"/>
      <c r="Q31" s="103"/>
      <c r="R31" s="103"/>
    </row>
    <row r="32" spans="1:18">
      <c r="A32" s="100" t="s">
        <v>344</v>
      </c>
      <c r="B32" s="100" t="s">
        <v>295</v>
      </c>
      <c r="C32" s="102" t="s">
        <v>345</v>
      </c>
      <c r="D32" s="103"/>
      <c r="E32" s="103"/>
      <c r="F32" s="103"/>
      <c r="G32" s="103"/>
      <c r="H32" s="103"/>
      <c r="I32" s="103"/>
      <c r="J32" s="101"/>
      <c r="K32" s="101" t="s">
        <v>201</v>
      </c>
      <c r="L32" s="104" t="s">
        <v>346</v>
      </c>
      <c r="M32" s="103"/>
      <c r="N32" s="103"/>
      <c r="O32" s="103"/>
      <c r="P32" s="103"/>
      <c r="Q32" s="103"/>
      <c r="R32" s="103"/>
    </row>
    <row r="33" spans="1:18">
      <c r="A33" s="101"/>
      <c r="B33" s="101" t="s">
        <v>185</v>
      </c>
      <c r="C33" s="104" t="s">
        <v>330</v>
      </c>
      <c r="D33" s="103"/>
      <c r="E33" s="103"/>
      <c r="F33" s="103"/>
      <c r="G33" s="103"/>
      <c r="H33" s="103"/>
      <c r="I33" s="103"/>
      <c r="J33" s="101"/>
      <c r="K33" s="101" t="s">
        <v>203</v>
      </c>
      <c r="L33" s="104" t="s">
        <v>320</v>
      </c>
      <c r="M33" s="103"/>
      <c r="N33" s="103"/>
      <c r="O33" s="103"/>
      <c r="P33" s="103"/>
      <c r="Q33" s="103"/>
      <c r="R33" s="103"/>
    </row>
    <row r="34" spans="1:18">
      <c r="A34" s="101"/>
      <c r="B34" s="101" t="s">
        <v>187</v>
      </c>
      <c r="C34" s="104" t="s">
        <v>332</v>
      </c>
      <c r="D34" s="103"/>
      <c r="E34" s="103"/>
      <c r="F34" s="103"/>
      <c r="G34" s="103"/>
      <c r="H34" s="103"/>
      <c r="I34" s="103"/>
      <c r="J34" s="101"/>
      <c r="K34" s="101" t="s">
        <v>205</v>
      </c>
      <c r="L34" s="104" t="s">
        <v>323</v>
      </c>
      <c r="M34" s="103"/>
      <c r="N34" s="103"/>
      <c r="O34" s="103"/>
      <c r="P34" s="103"/>
      <c r="Q34" s="103"/>
      <c r="R34" s="103"/>
    </row>
    <row r="35" spans="1:18">
      <c r="A35" s="101"/>
      <c r="B35" s="101" t="s">
        <v>189</v>
      </c>
      <c r="C35" s="104" t="s">
        <v>334</v>
      </c>
      <c r="D35" s="103"/>
      <c r="E35" s="103"/>
      <c r="F35" s="103"/>
      <c r="G35" s="103"/>
      <c r="H35" s="103"/>
      <c r="I35" s="103"/>
      <c r="J35" s="101"/>
      <c r="K35" s="101" t="s">
        <v>207</v>
      </c>
      <c r="L35" s="104" t="s">
        <v>347</v>
      </c>
      <c r="M35" s="103"/>
      <c r="N35" s="103"/>
      <c r="O35" s="103"/>
      <c r="P35" s="103"/>
      <c r="Q35" s="103"/>
      <c r="R35" s="103"/>
    </row>
    <row r="36" spans="1:18">
      <c r="A36" s="101"/>
      <c r="B36" s="101" t="s">
        <v>215</v>
      </c>
      <c r="C36" s="104" t="s">
        <v>338</v>
      </c>
      <c r="D36" s="103"/>
      <c r="E36" s="103"/>
      <c r="F36" s="103"/>
      <c r="G36" s="103"/>
      <c r="H36" s="103"/>
      <c r="I36" s="103"/>
      <c r="J36" s="101"/>
      <c r="K36" s="101" t="s">
        <v>227</v>
      </c>
      <c r="L36" s="104" t="s">
        <v>311</v>
      </c>
      <c r="M36" s="103"/>
      <c r="N36" s="103"/>
      <c r="O36" s="103"/>
      <c r="P36" s="103"/>
      <c r="Q36" s="103"/>
      <c r="R36" s="103"/>
    </row>
    <row r="37" spans="1:18">
      <c r="A37" s="101"/>
      <c r="B37" s="101" t="s">
        <v>217</v>
      </c>
      <c r="C37" s="104" t="s">
        <v>340</v>
      </c>
      <c r="D37" s="103"/>
      <c r="E37" s="103"/>
      <c r="F37" s="103"/>
      <c r="G37" s="103"/>
      <c r="H37" s="103"/>
      <c r="I37" s="103"/>
      <c r="J37" s="101"/>
      <c r="K37" s="101" t="s">
        <v>229</v>
      </c>
      <c r="L37" s="104" t="s">
        <v>313</v>
      </c>
      <c r="M37" s="103">
        <f>N37</f>
        <v>0.15</v>
      </c>
      <c r="N37" s="103">
        <v>0.15</v>
      </c>
      <c r="O37" s="103"/>
      <c r="P37" s="103"/>
      <c r="Q37" s="103"/>
      <c r="R37" s="103"/>
    </row>
    <row r="38" spans="1:18">
      <c r="A38" s="101"/>
      <c r="B38" s="101" t="s">
        <v>209</v>
      </c>
      <c r="C38" s="104" t="s">
        <v>342</v>
      </c>
      <c r="D38" s="103"/>
      <c r="E38" s="103"/>
      <c r="F38" s="103"/>
      <c r="G38" s="103"/>
      <c r="H38" s="103"/>
      <c r="I38" s="103"/>
      <c r="J38" s="101"/>
      <c r="K38" s="101" t="s">
        <v>231</v>
      </c>
      <c r="L38" s="104" t="s">
        <v>319</v>
      </c>
      <c r="M38" s="103"/>
      <c r="N38" s="103"/>
      <c r="O38" s="103"/>
      <c r="P38" s="103"/>
      <c r="Q38" s="103"/>
      <c r="R38" s="103"/>
    </row>
    <row r="39" spans="1:18">
      <c r="A39" s="100" t="s">
        <v>348</v>
      </c>
      <c r="B39" s="100" t="s">
        <v>295</v>
      </c>
      <c r="C39" s="102" t="s">
        <v>349</v>
      </c>
      <c r="D39" s="103"/>
      <c r="E39" s="103"/>
      <c r="F39" s="103"/>
      <c r="G39" s="103"/>
      <c r="H39" s="103"/>
      <c r="I39" s="103"/>
      <c r="J39" s="101"/>
      <c r="K39" s="101" t="s">
        <v>233</v>
      </c>
      <c r="L39" s="104" t="s">
        <v>350</v>
      </c>
      <c r="M39" s="103"/>
      <c r="N39" s="103"/>
      <c r="O39" s="103"/>
      <c r="P39" s="103"/>
      <c r="Q39" s="103"/>
      <c r="R39" s="103"/>
    </row>
    <row r="40" spans="1:18">
      <c r="A40" s="101"/>
      <c r="B40" s="101" t="s">
        <v>185</v>
      </c>
      <c r="C40" s="104" t="s">
        <v>184</v>
      </c>
      <c r="D40" s="103"/>
      <c r="E40" s="103"/>
      <c r="F40" s="103"/>
      <c r="G40" s="103"/>
      <c r="H40" s="103"/>
      <c r="I40" s="103"/>
      <c r="J40" s="101"/>
      <c r="K40" s="101" t="s">
        <v>235</v>
      </c>
      <c r="L40" s="104" t="s">
        <v>351</v>
      </c>
      <c r="M40" s="103"/>
      <c r="N40" s="103"/>
      <c r="O40" s="103"/>
      <c r="P40" s="103"/>
      <c r="Q40" s="103"/>
      <c r="R40" s="103"/>
    </row>
    <row r="41" spans="1:18">
      <c r="A41" s="101"/>
      <c r="B41" s="101" t="s">
        <v>187</v>
      </c>
      <c r="C41" s="104" t="s">
        <v>211</v>
      </c>
      <c r="D41" s="103"/>
      <c r="E41" s="103"/>
      <c r="F41" s="103"/>
      <c r="G41" s="103"/>
      <c r="H41" s="103"/>
      <c r="I41" s="103"/>
      <c r="J41" s="101"/>
      <c r="K41" s="101" t="s">
        <v>237</v>
      </c>
      <c r="L41" s="104" t="s">
        <v>352</v>
      </c>
      <c r="M41" s="103"/>
      <c r="N41" s="103"/>
      <c r="O41" s="103"/>
      <c r="P41" s="103"/>
      <c r="Q41" s="103"/>
      <c r="R41" s="103"/>
    </row>
    <row r="42" spans="1:18">
      <c r="A42" s="101"/>
      <c r="B42" s="101" t="s">
        <v>209</v>
      </c>
      <c r="C42" s="104" t="s">
        <v>353</v>
      </c>
      <c r="D42" s="103"/>
      <c r="E42" s="103"/>
      <c r="F42" s="103"/>
      <c r="G42" s="103"/>
      <c r="H42" s="103"/>
      <c r="I42" s="103"/>
      <c r="J42" s="101"/>
      <c r="K42" s="101" t="s">
        <v>239</v>
      </c>
      <c r="L42" s="104" t="s">
        <v>354</v>
      </c>
      <c r="M42" s="103"/>
      <c r="N42" s="103"/>
      <c r="O42" s="103"/>
      <c r="P42" s="103"/>
      <c r="Q42" s="103"/>
      <c r="R42" s="103"/>
    </row>
    <row r="43" spans="1:18">
      <c r="A43" s="100" t="s">
        <v>355</v>
      </c>
      <c r="B43" s="100" t="s">
        <v>295</v>
      </c>
      <c r="C43" s="102" t="s">
        <v>356</v>
      </c>
      <c r="D43" s="103"/>
      <c r="E43" s="103"/>
      <c r="F43" s="103"/>
      <c r="G43" s="103"/>
      <c r="H43" s="103"/>
      <c r="I43" s="103"/>
      <c r="J43" s="101"/>
      <c r="K43" s="101" t="s">
        <v>241</v>
      </c>
      <c r="L43" s="104" t="s">
        <v>317</v>
      </c>
      <c r="M43" s="103"/>
      <c r="N43" s="103"/>
      <c r="O43" s="103"/>
      <c r="P43" s="103"/>
      <c r="Q43" s="103"/>
      <c r="R43" s="103"/>
    </row>
    <row r="44" spans="1:18">
      <c r="A44" s="101"/>
      <c r="B44" s="101" t="s">
        <v>185</v>
      </c>
      <c r="C44" s="104" t="s">
        <v>357</v>
      </c>
      <c r="D44" s="103"/>
      <c r="E44" s="103"/>
      <c r="F44" s="103"/>
      <c r="G44" s="103"/>
      <c r="H44" s="103"/>
      <c r="I44" s="103"/>
      <c r="J44" s="101"/>
      <c r="K44" s="101" t="s">
        <v>243</v>
      </c>
      <c r="L44" s="104" t="s">
        <v>358</v>
      </c>
      <c r="M44" s="103">
        <f t="shared" ref="M44:M47" si="3">N44</f>
        <v>4.01</v>
      </c>
      <c r="N44" s="103">
        <v>4.01</v>
      </c>
      <c r="O44" s="103"/>
      <c r="P44" s="103"/>
      <c r="Q44" s="103"/>
      <c r="R44" s="103"/>
    </row>
    <row r="45" spans="1:18">
      <c r="A45" s="101"/>
      <c r="B45" s="101" t="s">
        <v>187</v>
      </c>
      <c r="C45" s="104" t="s">
        <v>359</v>
      </c>
      <c r="D45" s="103"/>
      <c r="E45" s="103"/>
      <c r="F45" s="103"/>
      <c r="G45" s="103"/>
      <c r="H45" s="103"/>
      <c r="I45" s="103"/>
      <c r="J45" s="101"/>
      <c r="K45" s="101" t="s">
        <v>245</v>
      </c>
      <c r="L45" s="104" t="s">
        <v>360</v>
      </c>
      <c r="M45" s="103"/>
      <c r="N45" s="103"/>
      <c r="O45" s="103"/>
      <c r="P45" s="103"/>
      <c r="Q45" s="103"/>
      <c r="R45" s="103"/>
    </row>
    <row r="46" spans="1:18">
      <c r="A46" s="100" t="s">
        <v>361</v>
      </c>
      <c r="B46" s="100" t="s">
        <v>295</v>
      </c>
      <c r="C46" s="102" t="s">
        <v>362</v>
      </c>
      <c r="D46" s="103"/>
      <c r="E46" s="103"/>
      <c r="F46" s="103"/>
      <c r="G46" s="103"/>
      <c r="H46" s="103"/>
      <c r="I46" s="103"/>
      <c r="J46" s="101"/>
      <c r="K46" s="101" t="s">
        <v>247</v>
      </c>
      <c r="L46" s="104" t="s">
        <v>322</v>
      </c>
      <c r="M46" s="103">
        <f t="shared" si="3"/>
        <v>1.33</v>
      </c>
      <c r="N46" s="103">
        <v>1.33</v>
      </c>
      <c r="O46" s="103"/>
      <c r="P46" s="103"/>
      <c r="Q46" s="103"/>
      <c r="R46" s="103"/>
    </row>
    <row r="47" spans="1:18">
      <c r="A47" s="101"/>
      <c r="B47" s="101" t="s">
        <v>185</v>
      </c>
      <c r="C47" s="104" t="s">
        <v>363</v>
      </c>
      <c r="D47" s="103"/>
      <c r="E47" s="103"/>
      <c r="F47" s="103"/>
      <c r="G47" s="103"/>
      <c r="H47" s="103"/>
      <c r="I47" s="103"/>
      <c r="J47" s="101"/>
      <c r="K47" s="101" t="s">
        <v>249</v>
      </c>
      <c r="L47" s="104" t="s">
        <v>364</v>
      </c>
      <c r="M47" s="103">
        <f t="shared" si="3"/>
        <v>16.08</v>
      </c>
      <c r="N47" s="103">
        <v>16.08</v>
      </c>
      <c r="O47" s="103"/>
      <c r="P47" s="103"/>
      <c r="Q47" s="103"/>
      <c r="R47" s="103"/>
    </row>
    <row r="48" spans="1:18">
      <c r="A48" s="101"/>
      <c r="B48" s="101" t="s">
        <v>187</v>
      </c>
      <c r="C48" s="104" t="s">
        <v>365</v>
      </c>
      <c r="D48" s="103"/>
      <c r="E48" s="103"/>
      <c r="F48" s="103"/>
      <c r="G48" s="103"/>
      <c r="H48" s="103"/>
      <c r="I48" s="103"/>
      <c r="J48" s="101"/>
      <c r="K48" s="101" t="s">
        <v>251</v>
      </c>
      <c r="L48" s="104" t="s">
        <v>366</v>
      </c>
      <c r="M48" s="103"/>
      <c r="N48" s="103"/>
      <c r="O48" s="103"/>
      <c r="P48" s="103"/>
      <c r="Q48" s="103"/>
      <c r="R48" s="103"/>
    </row>
    <row r="49" spans="1:18">
      <c r="A49" s="101"/>
      <c r="B49" s="101" t="s">
        <v>209</v>
      </c>
      <c r="C49" s="104" t="s">
        <v>367</v>
      </c>
      <c r="D49" s="103"/>
      <c r="E49" s="103"/>
      <c r="F49" s="103"/>
      <c r="G49" s="103"/>
      <c r="H49" s="103"/>
      <c r="I49" s="103"/>
      <c r="J49" s="101"/>
      <c r="K49" s="101" t="s">
        <v>209</v>
      </c>
      <c r="L49" s="104" t="s">
        <v>325</v>
      </c>
      <c r="M49" s="103"/>
      <c r="N49" s="103"/>
      <c r="O49" s="103"/>
      <c r="P49" s="103"/>
      <c r="Q49" s="103"/>
      <c r="R49" s="103"/>
    </row>
    <row r="50" spans="1:18">
      <c r="A50" s="100" t="s">
        <v>368</v>
      </c>
      <c r="B50" s="101" t="s">
        <v>295</v>
      </c>
      <c r="C50" s="102" t="s">
        <v>369</v>
      </c>
      <c r="D50" s="103"/>
      <c r="E50" s="103"/>
      <c r="F50" s="103"/>
      <c r="G50" s="103"/>
      <c r="H50" s="103"/>
      <c r="I50" s="103"/>
      <c r="J50" s="100" t="s">
        <v>370</v>
      </c>
      <c r="K50" s="100" t="s">
        <v>295</v>
      </c>
      <c r="L50" s="102" t="s">
        <v>254</v>
      </c>
      <c r="M50" s="103">
        <f t="shared" ref="M50:M55" si="4">N50</f>
        <v>1595.29</v>
      </c>
      <c r="N50" s="103">
        <v>1595.29</v>
      </c>
      <c r="O50" s="103"/>
      <c r="P50" s="103"/>
      <c r="Q50" s="103"/>
      <c r="R50" s="103"/>
    </row>
    <row r="51" spans="1:18">
      <c r="A51" s="101"/>
      <c r="B51" s="101" t="s">
        <v>185</v>
      </c>
      <c r="C51" s="104" t="s">
        <v>371</v>
      </c>
      <c r="D51" s="103"/>
      <c r="E51" s="103"/>
      <c r="F51" s="103"/>
      <c r="G51" s="103"/>
      <c r="H51" s="103"/>
      <c r="I51" s="103"/>
      <c r="J51" s="101"/>
      <c r="K51" s="101" t="s">
        <v>185</v>
      </c>
      <c r="L51" s="104" t="s">
        <v>372</v>
      </c>
      <c r="M51" s="103">
        <f t="shared" si="4"/>
        <v>35.55</v>
      </c>
      <c r="N51" s="103">
        <v>35.55</v>
      </c>
      <c r="O51" s="103"/>
      <c r="P51" s="103"/>
      <c r="Q51" s="103"/>
      <c r="R51" s="103"/>
    </row>
    <row r="52" spans="1:18">
      <c r="A52" s="101"/>
      <c r="B52" s="101" t="s">
        <v>187</v>
      </c>
      <c r="C52" s="104" t="s">
        <v>373</v>
      </c>
      <c r="D52" s="103"/>
      <c r="E52" s="103"/>
      <c r="F52" s="103"/>
      <c r="G52" s="103"/>
      <c r="H52" s="103"/>
      <c r="I52" s="103"/>
      <c r="J52" s="101"/>
      <c r="K52" s="101" t="s">
        <v>187</v>
      </c>
      <c r="L52" s="104" t="s">
        <v>374</v>
      </c>
      <c r="M52" s="103"/>
      <c r="N52" s="103"/>
      <c r="O52" s="103"/>
      <c r="P52" s="103"/>
      <c r="Q52" s="103"/>
      <c r="R52" s="103"/>
    </row>
    <row r="53" spans="1:18">
      <c r="A53" s="100" t="s">
        <v>375</v>
      </c>
      <c r="B53" s="100" t="s">
        <v>295</v>
      </c>
      <c r="C53" s="102" t="s">
        <v>254</v>
      </c>
      <c r="D53" s="103"/>
      <c r="E53" s="103"/>
      <c r="F53" s="103"/>
      <c r="G53" s="103"/>
      <c r="H53" s="103"/>
      <c r="I53" s="103"/>
      <c r="J53" s="101"/>
      <c r="K53" s="101" t="s">
        <v>189</v>
      </c>
      <c r="L53" s="104" t="s">
        <v>376</v>
      </c>
      <c r="M53" s="103"/>
      <c r="N53" s="103"/>
      <c r="O53" s="103"/>
      <c r="P53" s="103"/>
      <c r="Q53" s="103"/>
      <c r="R53" s="103"/>
    </row>
    <row r="54" spans="1:18">
      <c r="A54" s="101"/>
      <c r="B54" s="101" t="s">
        <v>185</v>
      </c>
      <c r="C54" s="104" t="s">
        <v>377</v>
      </c>
      <c r="D54" s="103"/>
      <c r="E54" s="103"/>
      <c r="F54" s="103"/>
      <c r="G54" s="103"/>
      <c r="H54" s="103"/>
      <c r="I54" s="103"/>
      <c r="J54" s="101"/>
      <c r="K54" s="101" t="s">
        <v>215</v>
      </c>
      <c r="L54" s="104" t="s">
        <v>378</v>
      </c>
      <c r="M54" s="103"/>
      <c r="N54" s="103"/>
      <c r="O54" s="103"/>
      <c r="P54" s="103"/>
      <c r="Q54" s="103"/>
      <c r="R54" s="103"/>
    </row>
    <row r="55" spans="1:18">
      <c r="A55" s="101"/>
      <c r="B55" s="101" t="s">
        <v>187</v>
      </c>
      <c r="C55" s="104" t="s">
        <v>379</v>
      </c>
      <c r="D55" s="103"/>
      <c r="E55" s="103"/>
      <c r="F55" s="103"/>
      <c r="G55" s="103"/>
      <c r="H55" s="103"/>
      <c r="I55" s="103"/>
      <c r="J55" s="101"/>
      <c r="K55" s="101" t="s">
        <v>217</v>
      </c>
      <c r="L55" s="104" t="s">
        <v>380</v>
      </c>
      <c r="M55" s="103">
        <f t="shared" si="4"/>
        <v>602.41</v>
      </c>
      <c r="N55" s="103">
        <v>602.41</v>
      </c>
      <c r="O55" s="103"/>
      <c r="P55" s="103"/>
      <c r="Q55" s="103"/>
      <c r="R55" s="103"/>
    </row>
    <row r="56" spans="1:18">
      <c r="A56" s="101"/>
      <c r="B56" s="101" t="s">
        <v>189</v>
      </c>
      <c r="C56" s="104" t="s">
        <v>381</v>
      </c>
      <c r="D56" s="103"/>
      <c r="E56" s="103"/>
      <c r="F56" s="103"/>
      <c r="G56" s="103"/>
      <c r="H56" s="103"/>
      <c r="I56" s="103"/>
      <c r="J56" s="101"/>
      <c r="K56" s="101" t="s">
        <v>191</v>
      </c>
      <c r="L56" s="104" t="s">
        <v>382</v>
      </c>
      <c r="M56" s="103"/>
      <c r="N56" s="103"/>
      <c r="O56" s="103"/>
      <c r="P56" s="103"/>
      <c r="Q56" s="103"/>
      <c r="R56" s="103"/>
    </row>
    <row r="57" spans="1:18">
      <c r="A57" s="101"/>
      <c r="B57" s="101" t="s">
        <v>217</v>
      </c>
      <c r="C57" s="104" t="s">
        <v>383</v>
      </c>
      <c r="D57" s="103"/>
      <c r="E57" s="103"/>
      <c r="F57" s="103"/>
      <c r="G57" s="103"/>
      <c r="H57" s="103"/>
      <c r="I57" s="103"/>
      <c r="J57" s="101"/>
      <c r="K57" s="101" t="s">
        <v>193</v>
      </c>
      <c r="L57" s="104" t="s">
        <v>384</v>
      </c>
      <c r="M57" s="103"/>
      <c r="N57" s="103"/>
      <c r="O57" s="103"/>
      <c r="P57" s="103"/>
      <c r="Q57" s="103"/>
      <c r="R57" s="103"/>
    </row>
    <row r="58" spans="1:18">
      <c r="A58" s="101"/>
      <c r="B58" s="101" t="s">
        <v>209</v>
      </c>
      <c r="C58" s="104" t="s">
        <v>385</v>
      </c>
      <c r="D58" s="103"/>
      <c r="E58" s="103"/>
      <c r="F58" s="103"/>
      <c r="G58" s="103"/>
      <c r="H58" s="103"/>
      <c r="I58" s="103"/>
      <c r="J58" s="101"/>
      <c r="K58" s="101" t="s">
        <v>195</v>
      </c>
      <c r="L58" s="104" t="s">
        <v>379</v>
      </c>
      <c r="M58" s="103"/>
      <c r="N58" s="103"/>
      <c r="O58" s="103"/>
      <c r="P58" s="103"/>
      <c r="Q58" s="103"/>
      <c r="R58" s="103"/>
    </row>
    <row r="59" spans="1:18">
      <c r="A59" s="100" t="s">
        <v>386</v>
      </c>
      <c r="B59" s="100" t="s">
        <v>295</v>
      </c>
      <c r="C59" s="102" t="s">
        <v>387</v>
      </c>
      <c r="D59" s="103"/>
      <c r="E59" s="103"/>
      <c r="F59" s="103"/>
      <c r="G59" s="103"/>
      <c r="H59" s="103"/>
      <c r="I59" s="103"/>
      <c r="J59" s="101"/>
      <c r="K59" s="101" t="s">
        <v>197</v>
      </c>
      <c r="L59" s="104" t="s">
        <v>388</v>
      </c>
      <c r="M59" s="103">
        <f>N59</f>
        <v>0.03</v>
      </c>
      <c r="N59" s="103">
        <v>0.03</v>
      </c>
      <c r="O59" s="103"/>
      <c r="P59" s="103"/>
      <c r="Q59" s="103"/>
      <c r="R59" s="103"/>
    </row>
    <row r="60" spans="1:18">
      <c r="A60" s="101"/>
      <c r="B60" s="101" t="s">
        <v>187</v>
      </c>
      <c r="C60" s="104" t="s">
        <v>389</v>
      </c>
      <c r="D60" s="103"/>
      <c r="E60" s="103"/>
      <c r="F60" s="103"/>
      <c r="G60" s="103"/>
      <c r="H60" s="103"/>
      <c r="I60" s="103"/>
      <c r="J60" s="101"/>
      <c r="K60" s="101" t="s">
        <v>199</v>
      </c>
      <c r="L60" s="104" t="s">
        <v>381</v>
      </c>
      <c r="M60" s="103"/>
      <c r="N60" s="103"/>
      <c r="O60" s="103"/>
      <c r="P60" s="103"/>
      <c r="Q60" s="103"/>
      <c r="R60" s="103"/>
    </row>
    <row r="61" spans="1:18">
      <c r="A61" s="101"/>
      <c r="B61" s="101" t="s">
        <v>189</v>
      </c>
      <c r="C61" s="104" t="s">
        <v>390</v>
      </c>
      <c r="D61" s="103"/>
      <c r="E61" s="103"/>
      <c r="F61" s="103"/>
      <c r="G61" s="103"/>
      <c r="H61" s="103"/>
      <c r="I61" s="103"/>
      <c r="J61" s="101"/>
      <c r="K61" s="101" t="s">
        <v>209</v>
      </c>
      <c r="L61" s="104" t="s">
        <v>391</v>
      </c>
      <c r="M61" s="103">
        <f>N61</f>
        <v>957.3</v>
      </c>
      <c r="N61" s="103">
        <v>957.3</v>
      </c>
      <c r="O61" s="103"/>
      <c r="P61" s="103"/>
      <c r="Q61" s="103"/>
      <c r="R61" s="103"/>
    </row>
    <row r="62" spans="1:18">
      <c r="A62" s="100" t="s">
        <v>392</v>
      </c>
      <c r="B62" s="100" t="s">
        <v>295</v>
      </c>
      <c r="C62" s="102" t="s">
        <v>393</v>
      </c>
      <c r="D62" s="103"/>
      <c r="E62" s="103"/>
      <c r="F62" s="103"/>
      <c r="G62" s="103"/>
      <c r="H62" s="103"/>
      <c r="I62" s="103"/>
      <c r="J62" s="100" t="s">
        <v>394</v>
      </c>
      <c r="K62" s="100" t="s">
        <v>295</v>
      </c>
      <c r="L62" s="102" t="s">
        <v>393</v>
      </c>
      <c r="M62" s="103"/>
      <c r="N62" s="103"/>
      <c r="O62" s="103"/>
      <c r="P62" s="103"/>
      <c r="Q62" s="103"/>
      <c r="R62" s="103"/>
    </row>
    <row r="63" spans="1:18">
      <c r="A63" s="101"/>
      <c r="B63" s="101" t="s">
        <v>185</v>
      </c>
      <c r="C63" s="104" t="s">
        <v>395</v>
      </c>
      <c r="D63" s="103"/>
      <c r="E63" s="103"/>
      <c r="F63" s="103"/>
      <c r="G63" s="103"/>
      <c r="H63" s="103"/>
      <c r="I63" s="103"/>
      <c r="J63" s="101"/>
      <c r="K63" s="101" t="s">
        <v>185</v>
      </c>
      <c r="L63" s="104" t="s">
        <v>395</v>
      </c>
      <c r="M63" s="103"/>
      <c r="N63" s="103"/>
      <c r="O63" s="103"/>
      <c r="P63" s="103"/>
      <c r="Q63" s="103"/>
      <c r="R63" s="103"/>
    </row>
    <row r="64" spans="1:18">
      <c r="A64" s="101"/>
      <c r="B64" s="101" t="s">
        <v>187</v>
      </c>
      <c r="C64" s="104" t="s">
        <v>396</v>
      </c>
      <c r="D64" s="103"/>
      <c r="E64" s="103"/>
      <c r="F64" s="103"/>
      <c r="G64" s="103"/>
      <c r="H64" s="103"/>
      <c r="I64" s="103"/>
      <c r="J64" s="101"/>
      <c r="K64" s="101" t="s">
        <v>187</v>
      </c>
      <c r="L64" s="104" t="s">
        <v>396</v>
      </c>
      <c r="M64" s="103"/>
      <c r="N64" s="103"/>
      <c r="O64" s="103"/>
      <c r="P64" s="103"/>
      <c r="Q64" s="103"/>
      <c r="R64" s="103"/>
    </row>
    <row r="65" spans="1:18">
      <c r="A65" s="101"/>
      <c r="B65" s="101" t="s">
        <v>189</v>
      </c>
      <c r="C65" s="104" t="s">
        <v>397</v>
      </c>
      <c r="D65" s="103"/>
      <c r="E65" s="103"/>
      <c r="F65" s="103"/>
      <c r="G65" s="103"/>
      <c r="H65" s="103"/>
      <c r="I65" s="103"/>
      <c r="J65" s="101"/>
      <c r="K65" s="101" t="s">
        <v>189</v>
      </c>
      <c r="L65" s="104" t="s">
        <v>397</v>
      </c>
      <c r="M65" s="103"/>
      <c r="N65" s="103"/>
      <c r="O65" s="103"/>
      <c r="P65" s="103"/>
      <c r="Q65" s="103"/>
      <c r="R65" s="103"/>
    </row>
    <row r="66" spans="1:18">
      <c r="A66" s="101"/>
      <c r="B66" s="101" t="s">
        <v>215</v>
      </c>
      <c r="C66" s="104" t="s">
        <v>398</v>
      </c>
      <c r="D66" s="103"/>
      <c r="E66" s="103"/>
      <c r="F66" s="103"/>
      <c r="G66" s="103"/>
      <c r="H66" s="103"/>
      <c r="I66" s="103"/>
      <c r="J66" s="101"/>
      <c r="K66" s="101" t="s">
        <v>215</v>
      </c>
      <c r="L66" s="104" t="s">
        <v>398</v>
      </c>
      <c r="M66" s="103"/>
      <c r="N66" s="103"/>
      <c r="O66" s="103"/>
      <c r="P66" s="103"/>
      <c r="Q66" s="103"/>
      <c r="R66" s="103"/>
    </row>
    <row r="67" spans="1:18">
      <c r="A67" s="100" t="s">
        <v>399</v>
      </c>
      <c r="B67" s="100" t="s">
        <v>295</v>
      </c>
      <c r="C67" s="102" t="s">
        <v>400</v>
      </c>
      <c r="D67" s="103"/>
      <c r="E67" s="103"/>
      <c r="F67" s="103"/>
      <c r="G67" s="103"/>
      <c r="H67" s="103"/>
      <c r="I67" s="103"/>
      <c r="J67" s="100" t="s">
        <v>401</v>
      </c>
      <c r="K67" s="100" t="s">
        <v>295</v>
      </c>
      <c r="L67" s="102" t="s">
        <v>402</v>
      </c>
      <c r="M67" s="103"/>
      <c r="N67" s="103"/>
      <c r="O67" s="103"/>
      <c r="P67" s="103"/>
      <c r="Q67" s="103"/>
      <c r="R67" s="103"/>
    </row>
    <row r="68" spans="1:18">
      <c r="A68" s="101"/>
      <c r="B68" s="101" t="s">
        <v>185</v>
      </c>
      <c r="C68" s="104" t="s">
        <v>403</v>
      </c>
      <c r="D68" s="103"/>
      <c r="E68" s="103"/>
      <c r="F68" s="103"/>
      <c r="G68" s="103"/>
      <c r="H68" s="103"/>
      <c r="I68" s="103"/>
      <c r="J68" s="101"/>
      <c r="K68" s="101" t="s">
        <v>185</v>
      </c>
      <c r="L68" s="104" t="s">
        <v>404</v>
      </c>
      <c r="M68" s="103"/>
      <c r="N68" s="103"/>
      <c r="O68" s="103"/>
      <c r="P68" s="103"/>
      <c r="Q68" s="103"/>
      <c r="R68" s="103"/>
    </row>
    <row r="69" spans="1:18">
      <c r="A69" s="101"/>
      <c r="B69" s="101" t="s">
        <v>187</v>
      </c>
      <c r="C69" s="104" t="s">
        <v>405</v>
      </c>
      <c r="D69" s="103"/>
      <c r="E69" s="103"/>
      <c r="F69" s="103"/>
      <c r="G69" s="103"/>
      <c r="H69" s="103"/>
      <c r="I69" s="103"/>
      <c r="J69" s="101"/>
      <c r="K69" s="101" t="s">
        <v>187</v>
      </c>
      <c r="L69" s="104" t="s">
        <v>406</v>
      </c>
      <c r="M69" s="103"/>
      <c r="N69" s="103"/>
      <c r="O69" s="103"/>
      <c r="P69" s="103"/>
      <c r="Q69" s="103"/>
      <c r="R69" s="103"/>
    </row>
    <row r="70" spans="1:18">
      <c r="A70" s="100" t="s">
        <v>407</v>
      </c>
      <c r="B70" s="100" t="s">
        <v>295</v>
      </c>
      <c r="C70" s="102" t="s">
        <v>408</v>
      </c>
      <c r="D70" s="103"/>
      <c r="E70" s="103"/>
      <c r="F70" s="103"/>
      <c r="G70" s="103"/>
      <c r="H70" s="103"/>
      <c r="I70" s="103"/>
      <c r="J70" s="101"/>
      <c r="K70" s="101" t="s">
        <v>189</v>
      </c>
      <c r="L70" s="104" t="s">
        <v>409</v>
      </c>
      <c r="M70" s="103"/>
      <c r="N70" s="103"/>
      <c r="O70" s="103"/>
      <c r="P70" s="103"/>
      <c r="Q70" s="103"/>
      <c r="R70" s="103"/>
    </row>
    <row r="71" spans="1:18">
      <c r="A71" s="101"/>
      <c r="B71" s="101" t="s">
        <v>185</v>
      </c>
      <c r="C71" s="104" t="s">
        <v>410</v>
      </c>
      <c r="D71" s="103"/>
      <c r="E71" s="103"/>
      <c r="F71" s="103"/>
      <c r="G71" s="103"/>
      <c r="H71" s="103"/>
      <c r="I71" s="103"/>
      <c r="J71" s="101"/>
      <c r="K71" s="101" t="s">
        <v>217</v>
      </c>
      <c r="L71" s="104" t="s">
        <v>332</v>
      </c>
      <c r="M71" s="103"/>
      <c r="N71" s="103"/>
      <c r="O71" s="103"/>
      <c r="P71" s="103"/>
      <c r="Q71" s="103"/>
      <c r="R71" s="103"/>
    </row>
    <row r="72" spans="1:18">
      <c r="A72" s="101"/>
      <c r="B72" s="101" t="s">
        <v>187</v>
      </c>
      <c r="C72" s="104" t="s">
        <v>411</v>
      </c>
      <c r="D72" s="103"/>
      <c r="E72" s="103"/>
      <c r="F72" s="103"/>
      <c r="G72" s="103"/>
      <c r="H72" s="103"/>
      <c r="I72" s="103"/>
      <c r="J72" s="101"/>
      <c r="K72" s="101" t="s">
        <v>191</v>
      </c>
      <c r="L72" s="104" t="s">
        <v>340</v>
      </c>
      <c r="M72" s="103"/>
      <c r="N72" s="103"/>
      <c r="O72" s="103"/>
      <c r="P72" s="103"/>
      <c r="Q72" s="103"/>
      <c r="R72" s="103"/>
    </row>
    <row r="73" spans="1:18">
      <c r="A73" s="101"/>
      <c r="B73" s="101" t="s">
        <v>189</v>
      </c>
      <c r="C73" s="104" t="s">
        <v>412</v>
      </c>
      <c r="D73" s="103"/>
      <c r="E73" s="103"/>
      <c r="F73" s="103"/>
      <c r="G73" s="103"/>
      <c r="H73" s="103"/>
      <c r="I73" s="103"/>
      <c r="J73" s="101"/>
      <c r="K73" s="101" t="s">
        <v>193</v>
      </c>
      <c r="L73" s="104" t="s">
        <v>413</v>
      </c>
      <c r="M73" s="103"/>
      <c r="N73" s="103"/>
      <c r="O73" s="103"/>
      <c r="P73" s="103"/>
      <c r="Q73" s="103"/>
      <c r="R73" s="103"/>
    </row>
    <row r="74" spans="1:18">
      <c r="A74" s="101"/>
      <c r="B74" s="101" t="s">
        <v>215</v>
      </c>
      <c r="C74" s="104" t="s">
        <v>414</v>
      </c>
      <c r="D74" s="103"/>
      <c r="E74" s="103"/>
      <c r="F74" s="103"/>
      <c r="G74" s="103"/>
      <c r="H74" s="103"/>
      <c r="I74" s="103"/>
      <c r="J74" s="101"/>
      <c r="K74" s="101" t="s">
        <v>195</v>
      </c>
      <c r="L74" s="104" t="s">
        <v>415</v>
      </c>
      <c r="M74" s="103"/>
      <c r="N74" s="103"/>
      <c r="O74" s="103"/>
      <c r="P74" s="103"/>
      <c r="Q74" s="103"/>
      <c r="R74" s="103"/>
    </row>
    <row r="75" spans="1:18">
      <c r="A75" s="100" t="s">
        <v>416</v>
      </c>
      <c r="B75" s="100" t="s">
        <v>295</v>
      </c>
      <c r="C75" s="102" t="s">
        <v>417</v>
      </c>
      <c r="D75" s="103"/>
      <c r="E75" s="103"/>
      <c r="F75" s="103"/>
      <c r="G75" s="103"/>
      <c r="H75" s="103"/>
      <c r="I75" s="103"/>
      <c r="J75" s="101"/>
      <c r="K75" s="101" t="s">
        <v>205</v>
      </c>
      <c r="L75" s="104" t="s">
        <v>334</v>
      </c>
      <c r="M75" s="103"/>
      <c r="N75" s="103"/>
      <c r="O75" s="103"/>
      <c r="P75" s="103"/>
      <c r="Q75" s="103"/>
      <c r="R75" s="103"/>
    </row>
    <row r="76" spans="1:18">
      <c r="A76" s="101"/>
      <c r="B76" s="101" t="s">
        <v>185</v>
      </c>
      <c r="C76" s="104" t="s">
        <v>418</v>
      </c>
      <c r="D76" s="103"/>
      <c r="E76" s="103"/>
      <c r="F76" s="103"/>
      <c r="G76" s="103"/>
      <c r="H76" s="103"/>
      <c r="I76" s="103"/>
      <c r="J76" s="101"/>
      <c r="K76" s="101" t="s">
        <v>419</v>
      </c>
      <c r="L76" s="104" t="s">
        <v>420</v>
      </c>
      <c r="M76" s="103"/>
      <c r="N76" s="103"/>
      <c r="O76" s="103"/>
      <c r="P76" s="103"/>
      <c r="Q76" s="103"/>
      <c r="R76" s="103"/>
    </row>
    <row r="77" spans="1:18">
      <c r="A77" s="101"/>
      <c r="B77" s="101" t="s">
        <v>187</v>
      </c>
      <c r="C77" s="104" t="s">
        <v>421</v>
      </c>
      <c r="D77" s="103"/>
      <c r="E77" s="103"/>
      <c r="F77" s="103"/>
      <c r="G77" s="103"/>
      <c r="H77" s="103"/>
      <c r="I77" s="103"/>
      <c r="J77" s="101"/>
      <c r="K77" s="101" t="s">
        <v>422</v>
      </c>
      <c r="L77" s="104" t="s">
        <v>423</v>
      </c>
      <c r="M77" s="103"/>
      <c r="N77" s="103"/>
      <c r="O77" s="103"/>
      <c r="P77" s="103"/>
      <c r="Q77" s="103"/>
      <c r="R77" s="103"/>
    </row>
    <row r="78" spans="1:18">
      <c r="A78" s="100" t="s">
        <v>424</v>
      </c>
      <c r="B78" s="100" t="s">
        <v>295</v>
      </c>
      <c r="C78" s="102" t="s">
        <v>425</v>
      </c>
      <c r="D78" s="103"/>
      <c r="E78" s="103"/>
      <c r="F78" s="103"/>
      <c r="G78" s="103"/>
      <c r="H78" s="103"/>
      <c r="I78" s="103"/>
      <c r="J78" s="101"/>
      <c r="K78" s="101" t="s">
        <v>426</v>
      </c>
      <c r="L78" s="104" t="s">
        <v>427</v>
      </c>
      <c r="M78" s="103"/>
      <c r="N78" s="103"/>
      <c r="O78" s="103"/>
      <c r="P78" s="103"/>
      <c r="Q78" s="103"/>
      <c r="R78" s="103"/>
    </row>
    <row r="79" spans="1:18">
      <c r="A79" s="101"/>
      <c r="B79" s="101" t="s">
        <v>191</v>
      </c>
      <c r="C79" s="104" t="s">
        <v>428</v>
      </c>
      <c r="D79" s="103"/>
      <c r="E79" s="103"/>
      <c r="F79" s="103"/>
      <c r="G79" s="103"/>
      <c r="H79" s="103"/>
      <c r="I79" s="103"/>
      <c r="J79" s="101"/>
      <c r="K79" s="101" t="s">
        <v>209</v>
      </c>
      <c r="L79" s="104" t="s">
        <v>429</v>
      </c>
      <c r="M79" s="103"/>
      <c r="N79" s="103"/>
      <c r="O79" s="103"/>
      <c r="P79" s="103"/>
      <c r="Q79" s="103"/>
      <c r="R79" s="103"/>
    </row>
    <row r="80" spans="1:18">
      <c r="A80" s="101"/>
      <c r="B80" s="101" t="s">
        <v>193</v>
      </c>
      <c r="C80" s="104" t="s">
        <v>430</v>
      </c>
      <c r="D80" s="103"/>
      <c r="E80" s="103"/>
      <c r="F80" s="103"/>
      <c r="G80" s="103"/>
      <c r="H80" s="103"/>
      <c r="I80" s="103"/>
      <c r="J80" s="100" t="s">
        <v>431</v>
      </c>
      <c r="K80" s="100" t="s">
        <v>295</v>
      </c>
      <c r="L80" s="102" t="s">
        <v>432</v>
      </c>
      <c r="M80" s="103"/>
      <c r="N80" s="103"/>
      <c r="O80" s="103"/>
      <c r="P80" s="103"/>
      <c r="Q80" s="103"/>
      <c r="R80" s="103"/>
    </row>
    <row r="81" spans="1:18">
      <c r="A81" s="101"/>
      <c r="B81" s="101" t="s">
        <v>195</v>
      </c>
      <c r="C81" s="104" t="s">
        <v>433</v>
      </c>
      <c r="D81" s="103"/>
      <c r="E81" s="103"/>
      <c r="F81" s="103"/>
      <c r="G81" s="103"/>
      <c r="H81" s="103"/>
      <c r="I81" s="103"/>
      <c r="J81" s="101"/>
      <c r="K81" s="101" t="s">
        <v>185</v>
      </c>
      <c r="L81" s="104" t="s">
        <v>404</v>
      </c>
      <c r="M81" s="103"/>
      <c r="N81" s="103"/>
      <c r="O81" s="103"/>
      <c r="P81" s="103"/>
      <c r="Q81" s="103"/>
      <c r="R81" s="103"/>
    </row>
    <row r="82" spans="1:18">
      <c r="A82" s="101"/>
      <c r="B82" s="101" t="s">
        <v>209</v>
      </c>
      <c r="C82" s="104" t="s">
        <v>425</v>
      </c>
      <c r="D82" s="103"/>
      <c r="E82" s="103"/>
      <c r="F82" s="103"/>
      <c r="G82" s="103"/>
      <c r="H82" s="103"/>
      <c r="I82" s="103"/>
      <c r="J82" s="101"/>
      <c r="K82" s="101" t="s">
        <v>187</v>
      </c>
      <c r="L82" s="104" t="s">
        <v>406</v>
      </c>
      <c r="M82" s="103"/>
      <c r="N82" s="103"/>
      <c r="O82" s="103"/>
      <c r="P82" s="103"/>
      <c r="Q82" s="103"/>
      <c r="R82" s="103"/>
    </row>
    <row r="83" spans="1:18">
      <c r="A83" s="105"/>
      <c r="B83" s="105"/>
      <c r="C83" s="105"/>
      <c r="D83" s="103"/>
      <c r="E83" s="103"/>
      <c r="F83" s="103"/>
      <c r="G83" s="103"/>
      <c r="H83" s="103"/>
      <c r="I83" s="103"/>
      <c r="J83" s="105"/>
      <c r="K83" s="105" t="s">
        <v>189</v>
      </c>
      <c r="L83" s="105" t="s">
        <v>409</v>
      </c>
      <c r="M83" s="103"/>
      <c r="N83" s="103"/>
      <c r="O83" s="103"/>
      <c r="P83" s="103"/>
      <c r="Q83" s="103"/>
      <c r="R83" s="103"/>
    </row>
    <row r="84" spans="1:18">
      <c r="A84" s="105"/>
      <c r="B84" s="105"/>
      <c r="C84" s="105"/>
      <c r="D84" s="103"/>
      <c r="E84" s="103"/>
      <c r="F84" s="103"/>
      <c r="G84" s="103"/>
      <c r="H84" s="103"/>
      <c r="I84" s="103"/>
      <c r="J84" s="105"/>
      <c r="K84" s="105" t="s">
        <v>217</v>
      </c>
      <c r="L84" s="105" t="s">
        <v>332</v>
      </c>
      <c r="M84" s="103"/>
      <c r="N84" s="103"/>
      <c r="O84" s="103"/>
      <c r="P84" s="103"/>
      <c r="Q84" s="103"/>
      <c r="R84" s="103"/>
    </row>
    <row r="85" spans="1:18">
      <c r="A85" s="105"/>
      <c r="B85" s="105"/>
      <c r="C85" s="105"/>
      <c r="D85" s="103"/>
      <c r="E85" s="103"/>
      <c r="F85" s="103"/>
      <c r="G85" s="103"/>
      <c r="H85" s="103"/>
      <c r="I85" s="103"/>
      <c r="J85" s="105"/>
      <c r="K85" s="105" t="s">
        <v>191</v>
      </c>
      <c r="L85" s="105" t="s">
        <v>340</v>
      </c>
      <c r="M85" s="103"/>
      <c r="N85" s="103"/>
      <c r="O85" s="103"/>
      <c r="P85" s="103"/>
      <c r="Q85" s="103"/>
      <c r="R85" s="103"/>
    </row>
    <row r="86" spans="1:18">
      <c r="A86" s="105"/>
      <c r="B86" s="105"/>
      <c r="C86" s="105"/>
      <c r="D86" s="103"/>
      <c r="E86" s="103"/>
      <c r="F86" s="103"/>
      <c r="G86" s="103"/>
      <c r="H86" s="103"/>
      <c r="I86" s="103"/>
      <c r="J86" s="105"/>
      <c r="K86" s="105" t="s">
        <v>193</v>
      </c>
      <c r="L86" s="105" t="s">
        <v>413</v>
      </c>
      <c r="M86" s="103"/>
      <c r="N86" s="103"/>
      <c r="O86" s="103"/>
      <c r="P86" s="103"/>
      <c r="Q86" s="103"/>
      <c r="R86" s="103"/>
    </row>
    <row r="87" spans="1:18">
      <c r="A87" s="105"/>
      <c r="B87" s="105"/>
      <c r="C87" s="105"/>
      <c r="D87" s="103"/>
      <c r="E87" s="103"/>
      <c r="F87" s="103"/>
      <c r="G87" s="103"/>
      <c r="H87" s="103"/>
      <c r="I87" s="103"/>
      <c r="J87" s="105"/>
      <c r="K87" s="105" t="s">
        <v>195</v>
      </c>
      <c r="L87" s="105" t="s">
        <v>415</v>
      </c>
      <c r="M87" s="103"/>
      <c r="N87" s="103"/>
      <c r="O87" s="103"/>
      <c r="P87" s="103"/>
      <c r="Q87" s="103"/>
      <c r="R87" s="103"/>
    </row>
    <row r="88" spans="1:18">
      <c r="A88" s="105"/>
      <c r="B88" s="105"/>
      <c r="C88" s="105"/>
      <c r="D88" s="103"/>
      <c r="E88" s="103"/>
      <c r="F88" s="103"/>
      <c r="G88" s="103"/>
      <c r="H88" s="103"/>
      <c r="I88" s="103"/>
      <c r="J88" s="105"/>
      <c r="K88" s="105" t="s">
        <v>197</v>
      </c>
      <c r="L88" s="105" t="s">
        <v>434</v>
      </c>
      <c r="M88" s="103"/>
      <c r="N88" s="103"/>
      <c r="O88" s="103"/>
      <c r="P88" s="103"/>
      <c r="Q88" s="103"/>
      <c r="R88" s="103"/>
    </row>
    <row r="89" spans="1:18">
      <c r="A89" s="105"/>
      <c r="B89" s="105"/>
      <c r="C89" s="105"/>
      <c r="D89" s="103"/>
      <c r="E89" s="103"/>
      <c r="F89" s="103"/>
      <c r="G89" s="103"/>
      <c r="H89" s="103"/>
      <c r="I89" s="103"/>
      <c r="J89" s="105"/>
      <c r="K89" s="105" t="s">
        <v>199</v>
      </c>
      <c r="L89" s="105" t="s">
        <v>435</v>
      </c>
      <c r="M89" s="103"/>
      <c r="N89" s="103"/>
      <c r="O89" s="103"/>
      <c r="P89" s="103"/>
      <c r="Q89" s="103"/>
      <c r="R89" s="103"/>
    </row>
    <row r="90" spans="1:18">
      <c r="A90" s="105"/>
      <c r="B90" s="105"/>
      <c r="C90" s="105"/>
      <c r="D90" s="103"/>
      <c r="E90" s="103"/>
      <c r="F90" s="103"/>
      <c r="G90" s="103"/>
      <c r="H90" s="103"/>
      <c r="I90" s="103"/>
      <c r="J90" s="105"/>
      <c r="K90" s="105" t="s">
        <v>201</v>
      </c>
      <c r="L90" s="105" t="s">
        <v>436</v>
      </c>
      <c r="M90" s="103"/>
      <c r="N90" s="103"/>
      <c r="O90" s="103"/>
      <c r="P90" s="103"/>
      <c r="Q90" s="103"/>
      <c r="R90" s="103"/>
    </row>
    <row r="91" spans="1:18">
      <c r="A91" s="105"/>
      <c r="B91" s="105"/>
      <c r="C91" s="105"/>
      <c r="D91" s="103"/>
      <c r="E91" s="103"/>
      <c r="F91" s="103"/>
      <c r="G91" s="103"/>
      <c r="H91" s="103"/>
      <c r="I91" s="103"/>
      <c r="J91" s="105"/>
      <c r="K91" s="105" t="s">
        <v>203</v>
      </c>
      <c r="L91" s="105" t="s">
        <v>437</v>
      </c>
      <c r="M91" s="103"/>
      <c r="N91" s="103"/>
      <c r="O91" s="103"/>
      <c r="P91" s="103"/>
      <c r="Q91" s="103"/>
      <c r="R91" s="103"/>
    </row>
    <row r="92" spans="1:18">
      <c r="A92" s="105"/>
      <c r="B92" s="105"/>
      <c r="C92" s="105"/>
      <c r="D92" s="103"/>
      <c r="E92" s="103"/>
      <c r="F92" s="103"/>
      <c r="G92" s="103"/>
      <c r="H92" s="103"/>
      <c r="I92" s="103"/>
      <c r="J92" s="105"/>
      <c r="K92" s="105" t="s">
        <v>205</v>
      </c>
      <c r="L92" s="105" t="s">
        <v>334</v>
      </c>
      <c r="M92" s="103"/>
      <c r="N92" s="103"/>
      <c r="O92" s="103"/>
      <c r="P92" s="103"/>
      <c r="Q92" s="103"/>
      <c r="R92" s="103"/>
    </row>
    <row r="93" spans="1:18">
      <c r="A93" s="105"/>
      <c r="B93" s="105"/>
      <c r="C93" s="105"/>
      <c r="D93" s="103"/>
      <c r="E93" s="103"/>
      <c r="F93" s="103"/>
      <c r="G93" s="103"/>
      <c r="H93" s="103"/>
      <c r="I93" s="103"/>
      <c r="J93" s="105"/>
      <c r="K93" s="105" t="s">
        <v>419</v>
      </c>
      <c r="L93" s="105" t="s">
        <v>420</v>
      </c>
      <c r="M93" s="103"/>
      <c r="N93" s="103"/>
      <c r="O93" s="103"/>
      <c r="P93" s="103"/>
      <c r="Q93" s="103"/>
      <c r="R93" s="103"/>
    </row>
    <row r="94" spans="1:18">
      <c r="A94" s="105"/>
      <c r="B94" s="105"/>
      <c r="C94" s="105"/>
      <c r="D94" s="103"/>
      <c r="E94" s="103"/>
      <c r="F94" s="103"/>
      <c r="G94" s="103"/>
      <c r="H94" s="103"/>
      <c r="I94" s="103"/>
      <c r="J94" s="105"/>
      <c r="K94" s="105" t="s">
        <v>422</v>
      </c>
      <c r="L94" s="105" t="s">
        <v>423</v>
      </c>
      <c r="M94" s="103"/>
      <c r="N94" s="103"/>
      <c r="O94" s="103"/>
      <c r="P94" s="103"/>
      <c r="Q94" s="103"/>
      <c r="R94" s="103"/>
    </row>
    <row r="95" spans="1:18">
      <c r="A95" s="105"/>
      <c r="B95" s="105"/>
      <c r="C95" s="105"/>
      <c r="D95" s="103"/>
      <c r="E95" s="103"/>
      <c r="F95" s="103"/>
      <c r="G95" s="103"/>
      <c r="H95" s="103"/>
      <c r="I95" s="103"/>
      <c r="J95" s="105"/>
      <c r="K95" s="105" t="s">
        <v>426</v>
      </c>
      <c r="L95" s="105" t="s">
        <v>427</v>
      </c>
      <c r="M95" s="103"/>
      <c r="N95" s="103"/>
      <c r="O95" s="103"/>
      <c r="P95" s="103"/>
      <c r="Q95" s="103"/>
      <c r="R95" s="103"/>
    </row>
    <row r="96" spans="1:18">
      <c r="A96" s="105"/>
      <c r="B96" s="105"/>
      <c r="C96" s="105"/>
      <c r="D96" s="103"/>
      <c r="E96" s="103"/>
      <c r="F96" s="103"/>
      <c r="G96" s="103"/>
      <c r="H96" s="103"/>
      <c r="I96" s="103"/>
      <c r="J96" s="105"/>
      <c r="K96" s="105" t="s">
        <v>209</v>
      </c>
      <c r="L96" s="105" t="s">
        <v>342</v>
      </c>
      <c r="M96" s="103"/>
      <c r="N96" s="103"/>
      <c r="O96" s="103"/>
      <c r="P96" s="103"/>
      <c r="Q96" s="103"/>
      <c r="R96" s="103"/>
    </row>
    <row r="97" spans="1:18">
      <c r="A97" s="105"/>
      <c r="B97" s="105"/>
      <c r="C97" s="105"/>
      <c r="D97" s="103"/>
      <c r="E97" s="103"/>
      <c r="F97" s="103"/>
      <c r="G97" s="103"/>
      <c r="H97" s="103"/>
      <c r="I97" s="103"/>
      <c r="J97" s="107" t="s">
        <v>438</v>
      </c>
      <c r="K97" s="107" t="s">
        <v>295</v>
      </c>
      <c r="L97" s="107" t="s">
        <v>439</v>
      </c>
      <c r="M97" s="103"/>
      <c r="N97" s="103"/>
      <c r="O97" s="103"/>
      <c r="P97" s="103"/>
      <c r="Q97" s="103"/>
      <c r="R97" s="103"/>
    </row>
    <row r="98" spans="1:18">
      <c r="A98" s="105"/>
      <c r="B98" s="105"/>
      <c r="C98" s="105"/>
      <c r="D98" s="103"/>
      <c r="E98" s="103"/>
      <c r="F98" s="103"/>
      <c r="G98" s="103"/>
      <c r="H98" s="103"/>
      <c r="I98" s="103"/>
      <c r="J98" s="105"/>
      <c r="K98" s="105" t="s">
        <v>185</v>
      </c>
      <c r="L98" s="105" t="s">
        <v>440</v>
      </c>
      <c r="M98" s="103"/>
      <c r="N98" s="103"/>
      <c r="O98" s="103"/>
      <c r="P98" s="103"/>
      <c r="Q98" s="103"/>
      <c r="R98" s="103"/>
    </row>
    <row r="99" spans="1:18">
      <c r="A99" s="105"/>
      <c r="B99" s="105"/>
      <c r="C99" s="105"/>
      <c r="D99" s="103"/>
      <c r="E99" s="103"/>
      <c r="F99" s="103"/>
      <c r="G99" s="103"/>
      <c r="H99" s="103"/>
      <c r="I99" s="103"/>
      <c r="J99" s="105"/>
      <c r="K99" s="105" t="s">
        <v>209</v>
      </c>
      <c r="L99" s="105" t="s">
        <v>367</v>
      </c>
      <c r="M99" s="103"/>
      <c r="N99" s="103"/>
      <c r="O99" s="103"/>
      <c r="P99" s="103"/>
      <c r="Q99" s="103"/>
      <c r="R99" s="103"/>
    </row>
    <row r="100" spans="1:18">
      <c r="A100" s="105"/>
      <c r="B100" s="105"/>
      <c r="C100" s="105"/>
      <c r="D100" s="103"/>
      <c r="E100" s="103"/>
      <c r="F100" s="103"/>
      <c r="G100" s="103"/>
      <c r="H100" s="103"/>
      <c r="I100" s="103"/>
      <c r="J100" s="107" t="s">
        <v>441</v>
      </c>
      <c r="K100" s="107" t="s">
        <v>295</v>
      </c>
      <c r="L100" s="107" t="s">
        <v>362</v>
      </c>
      <c r="M100" s="103"/>
      <c r="N100" s="103"/>
      <c r="O100" s="103"/>
      <c r="P100" s="103"/>
      <c r="Q100" s="103"/>
      <c r="R100" s="103"/>
    </row>
    <row r="101" spans="1:18">
      <c r="A101" s="105"/>
      <c r="B101" s="105"/>
      <c r="C101" s="105"/>
      <c r="D101" s="103"/>
      <c r="E101" s="103"/>
      <c r="F101" s="103"/>
      <c r="G101" s="103"/>
      <c r="H101" s="103"/>
      <c r="I101" s="103"/>
      <c r="J101" s="105"/>
      <c r="K101" s="105" t="s">
        <v>185</v>
      </c>
      <c r="L101" s="105" t="s">
        <v>440</v>
      </c>
      <c r="M101" s="103"/>
      <c r="N101" s="103"/>
      <c r="O101" s="103"/>
      <c r="P101" s="103"/>
      <c r="Q101" s="103"/>
      <c r="R101" s="103"/>
    </row>
    <row r="102" spans="1:18">
      <c r="A102" s="105"/>
      <c r="B102" s="105"/>
      <c r="C102" s="105"/>
      <c r="D102" s="103"/>
      <c r="E102" s="103"/>
      <c r="F102" s="103"/>
      <c r="G102" s="103"/>
      <c r="H102" s="103"/>
      <c r="I102" s="103"/>
      <c r="J102" s="105"/>
      <c r="K102" s="105" t="s">
        <v>189</v>
      </c>
      <c r="L102" s="105" t="s">
        <v>442</v>
      </c>
      <c r="M102" s="103"/>
      <c r="N102" s="103"/>
      <c r="O102" s="103"/>
      <c r="P102" s="103"/>
      <c r="Q102" s="103"/>
      <c r="R102" s="103"/>
    </row>
    <row r="103" spans="1:18">
      <c r="A103" s="105"/>
      <c r="B103" s="105"/>
      <c r="C103" s="105"/>
      <c r="D103" s="103"/>
      <c r="E103" s="103"/>
      <c r="F103" s="103"/>
      <c r="G103" s="103"/>
      <c r="H103" s="103"/>
      <c r="I103" s="103"/>
      <c r="J103" s="105"/>
      <c r="K103" s="105" t="s">
        <v>215</v>
      </c>
      <c r="L103" s="105" t="s">
        <v>363</v>
      </c>
      <c r="M103" s="103"/>
      <c r="N103" s="103"/>
      <c r="O103" s="103"/>
      <c r="P103" s="103"/>
      <c r="Q103" s="103"/>
      <c r="R103" s="103"/>
    </row>
    <row r="104" spans="1:18">
      <c r="A104" s="105"/>
      <c r="B104" s="105"/>
      <c r="C104" s="105"/>
      <c r="D104" s="103"/>
      <c r="E104" s="103"/>
      <c r="F104" s="103"/>
      <c r="G104" s="103"/>
      <c r="H104" s="103"/>
      <c r="I104" s="103"/>
      <c r="J104" s="105"/>
      <c r="K104" s="105" t="s">
        <v>217</v>
      </c>
      <c r="L104" s="105" t="s">
        <v>365</v>
      </c>
      <c r="M104" s="103"/>
      <c r="N104" s="103"/>
      <c r="O104" s="103"/>
      <c r="P104" s="103"/>
      <c r="Q104" s="103"/>
      <c r="R104" s="103"/>
    </row>
    <row r="105" spans="1:18">
      <c r="A105" s="105"/>
      <c r="B105" s="105"/>
      <c r="C105" s="105"/>
      <c r="D105" s="103"/>
      <c r="E105" s="103"/>
      <c r="F105" s="103"/>
      <c r="G105" s="103"/>
      <c r="H105" s="103"/>
      <c r="I105" s="103"/>
      <c r="J105" s="105"/>
      <c r="K105" s="105" t="s">
        <v>209</v>
      </c>
      <c r="L105" s="105" t="s">
        <v>367</v>
      </c>
      <c r="M105" s="103"/>
      <c r="N105" s="103"/>
      <c r="O105" s="103"/>
      <c r="P105" s="103"/>
      <c r="Q105" s="103"/>
      <c r="R105" s="103"/>
    </row>
    <row r="106" spans="1:18">
      <c r="A106" s="105"/>
      <c r="B106" s="105"/>
      <c r="C106" s="105"/>
      <c r="D106" s="103"/>
      <c r="E106" s="103"/>
      <c r="F106" s="103"/>
      <c r="G106" s="103"/>
      <c r="H106" s="103"/>
      <c r="I106" s="103"/>
      <c r="J106" s="107" t="s">
        <v>443</v>
      </c>
      <c r="K106" s="107" t="s">
        <v>295</v>
      </c>
      <c r="L106" s="107" t="s">
        <v>387</v>
      </c>
      <c r="M106" s="103"/>
      <c r="N106" s="103"/>
      <c r="O106" s="103"/>
      <c r="P106" s="103"/>
      <c r="Q106" s="103"/>
      <c r="R106" s="103"/>
    </row>
    <row r="107" spans="1:18">
      <c r="A107" s="105"/>
      <c r="B107" s="105"/>
      <c r="C107" s="105"/>
      <c r="D107" s="103"/>
      <c r="E107" s="103"/>
      <c r="F107" s="103"/>
      <c r="G107" s="103"/>
      <c r="H107" s="103"/>
      <c r="I107" s="103"/>
      <c r="J107" s="105"/>
      <c r="K107" s="105" t="s">
        <v>187</v>
      </c>
      <c r="L107" s="105" t="s">
        <v>389</v>
      </c>
      <c r="M107" s="103"/>
      <c r="N107" s="103"/>
      <c r="O107" s="103"/>
      <c r="P107" s="103"/>
      <c r="Q107" s="103"/>
      <c r="R107" s="103"/>
    </row>
    <row r="108" spans="1:18">
      <c r="A108" s="105"/>
      <c r="B108" s="105"/>
      <c r="C108" s="105"/>
      <c r="D108" s="103"/>
      <c r="E108" s="103"/>
      <c r="F108" s="103"/>
      <c r="G108" s="103"/>
      <c r="H108" s="103"/>
      <c r="I108" s="103"/>
      <c r="J108" s="105"/>
      <c r="K108" s="105" t="s">
        <v>189</v>
      </c>
      <c r="L108" s="105" t="s">
        <v>390</v>
      </c>
      <c r="M108" s="103"/>
      <c r="N108" s="103"/>
      <c r="O108" s="103"/>
      <c r="P108" s="103"/>
      <c r="Q108" s="103"/>
      <c r="R108" s="103"/>
    </row>
    <row r="109" spans="1:18">
      <c r="A109" s="105"/>
      <c r="B109" s="105"/>
      <c r="C109" s="105"/>
      <c r="D109" s="103"/>
      <c r="E109" s="103"/>
      <c r="F109" s="103"/>
      <c r="G109" s="103"/>
      <c r="H109" s="103"/>
      <c r="I109" s="103"/>
      <c r="J109" s="107" t="s">
        <v>444</v>
      </c>
      <c r="K109" s="107" t="s">
        <v>295</v>
      </c>
      <c r="L109" s="107" t="s">
        <v>425</v>
      </c>
      <c r="M109" s="103"/>
      <c r="N109" s="103"/>
      <c r="O109" s="103"/>
      <c r="P109" s="103"/>
      <c r="Q109" s="103"/>
      <c r="R109" s="103"/>
    </row>
    <row r="110" spans="1:18">
      <c r="A110" s="105"/>
      <c r="B110" s="105"/>
      <c r="C110" s="105"/>
      <c r="D110" s="103"/>
      <c r="E110" s="103"/>
      <c r="F110" s="103"/>
      <c r="G110" s="103"/>
      <c r="H110" s="103"/>
      <c r="I110" s="103"/>
      <c r="J110" s="105"/>
      <c r="K110" s="105" t="s">
        <v>191</v>
      </c>
      <c r="L110" s="105" t="s">
        <v>428</v>
      </c>
      <c r="M110" s="103"/>
      <c r="N110" s="103"/>
      <c r="O110" s="103"/>
      <c r="P110" s="103"/>
      <c r="Q110" s="103"/>
      <c r="R110" s="103"/>
    </row>
    <row r="111" spans="1:18">
      <c r="A111" s="105"/>
      <c r="B111" s="105"/>
      <c r="C111" s="105"/>
      <c r="D111" s="103"/>
      <c r="E111" s="103"/>
      <c r="F111" s="103"/>
      <c r="G111" s="103"/>
      <c r="H111" s="103"/>
      <c r="I111" s="103"/>
      <c r="J111" s="105"/>
      <c r="K111" s="105" t="s">
        <v>193</v>
      </c>
      <c r="L111" s="105" t="s">
        <v>430</v>
      </c>
      <c r="M111" s="103"/>
      <c r="N111" s="103"/>
      <c r="O111" s="103"/>
      <c r="P111" s="103"/>
      <c r="Q111" s="103"/>
      <c r="R111" s="103"/>
    </row>
    <row r="112" spans="1:18">
      <c r="A112" s="105"/>
      <c r="B112" s="105"/>
      <c r="C112" s="105"/>
      <c r="D112" s="103"/>
      <c r="E112" s="103"/>
      <c r="F112" s="103"/>
      <c r="G112" s="103"/>
      <c r="H112" s="103"/>
      <c r="I112" s="103"/>
      <c r="J112" s="105"/>
      <c r="K112" s="105" t="s">
        <v>195</v>
      </c>
      <c r="L112" s="105" t="s">
        <v>433</v>
      </c>
      <c r="M112" s="103"/>
      <c r="N112" s="103"/>
      <c r="O112" s="103"/>
      <c r="P112" s="103"/>
      <c r="Q112" s="103"/>
      <c r="R112" s="103"/>
    </row>
    <row r="113" spans="1:18">
      <c r="A113" s="105"/>
      <c r="B113" s="105"/>
      <c r="C113" s="105"/>
      <c r="D113" s="103"/>
      <c r="E113" s="103"/>
      <c r="F113" s="103"/>
      <c r="G113" s="103"/>
      <c r="H113" s="103"/>
      <c r="I113" s="103"/>
      <c r="J113" s="105"/>
      <c r="K113" s="105" t="s">
        <v>209</v>
      </c>
      <c r="L113" s="105" t="s">
        <v>425</v>
      </c>
      <c r="M113" s="103"/>
      <c r="N113" s="103"/>
      <c r="O113" s="103"/>
      <c r="P113" s="103"/>
      <c r="Q113" s="103"/>
      <c r="R113" s="103"/>
    </row>
    <row r="114" spans="1:18">
      <c r="A114" s="106" t="s">
        <v>39</v>
      </c>
      <c r="B114" s="106"/>
      <c r="C114" s="106"/>
      <c r="D114" s="17"/>
      <c r="E114" s="17"/>
      <c r="F114" s="17"/>
      <c r="G114" s="17"/>
      <c r="H114" s="17"/>
      <c r="I114" s="17"/>
      <c r="J114" s="106" t="s">
        <v>39</v>
      </c>
      <c r="K114" s="106"/>
      <c r="L114" s="106"/>
      <c r="M114" s="17"/>
      <c r="N114" s="17"/>
      <c r="O114" s="17"/>
      <c r="P114" s="17"/>
      <c r="Q114" s="17"/>
      <c r="R114" s="17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393055555555556" bottom="0.235416666666667" header="0.313888888888889" footer="0.313888888888889"/>
  <pageSetup paperSize="9" scale="76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3" sqref="A3"/>
    </sheetView>
  </sheetViews>
  <sheetFormatPr defaultColWidth="9" defaultRowHeight="13.5" outlineLevelCol="7"/>
  <cols>
    <col min="1" max="1" width="31.3833333333333" style="79" customWidth="1"/>
    <col min="2" max="2" width="21.2583333333333" style="79" customWidth="1"/>
    <col min="3" max="3" width="21.3833333333333" style="79" customWidth="1"/>
    <col min="4" max="4" width="24.8833333333333" style="79" customWidth="1"/>
    <col min="5" max="5" width="23.5" style="79" customWidth="1"/>
    <col min="6" max="8" width="11.6333333333333" style="79" customWidth="1"/>
    <col min="9" max="16384" width="9" style="79"/>
  </cols>
  <sheetData>
    <row r="1" s="79" customFormat="1" ht="39.95" customHeight="1" spans="1:8">
      <c r="A1" s="3" t="s">
        <v>445</v>
      </c>
      <c r="B1" s="3"/>
      <c r="C1" s="3"/>
      <c r="D1" s="3"/>
      <c r="E1" s="3"/>
      <c r="F1" s="81"/>
      <c r="G1" s="81"/>
      <c r="H1" s="81"/>
    </row>
    <row r="2" ht="3" customHeight="1"/>
    <row r="3" s="80" customFormat="1" ht="28.5" customHeight="1" spans="1:5">
      <c r="A3" s="82" t="s">
        <v>446</v>
      </c>
      <c r="B3" s="82"/>
      <c r="C3" s="82"/>
      <c r="D3" s="82"/>
      <c r="E3" s="83" t="s">
        <v>41</v>
      </c>
    </row>
    <row r="4" s="79" customFormat="1" ht="30" customHeight="1" spans="1:5">
      <c r="A4" s="84" t="s">
        <v>447</v>
      </c>
      <c r="B4" s="84" t="s">
        <v>448</v>
      </c>
      <c r="C4" s="84" t="s">
        <v>449</v>
      </c>
      <c r="D4" s="85" t="s">
        <v>450</v>
      </c>
      <c r="E4" s="85"/>
    </row>
    <row r="5" s="79" customFormat="1" ht="30" customHeight="1" spans="1:5">
      <c r="A5" s="86"/>
      <c r="B5" s="86"/>
      <c r="C5" s="86"/>
      <c r="D5" s="87" t="s">
        <v>451</v>
      </c>
      <c r="E5" s="87" t="s">
        <v>452</v>
      </c>
    </row>
    <row r="6" s="79" customFormat="1" ht="30" customHeight="1" spans="1:5">
      <c r="A6" s="88" t="s">
        <v>66</v>
      </c>
      <c r="B6" s="89">
        <v>3.63</v>
      </c>
      <c r="C6" s="89">
        <v>3.63</v>
      </c>
      <c r="D6" s="90" t="s">
        <v>453</v>
      </c>
      <c r="E6" s="90" t="s">
        <v>453</v>
      </c>
    </row>
    <row r="7" s="79" customFormat="1" ht="30" customHeight="1" spans="1:5">
      <c r="A7" s="89" t="s">
        <v>454</v>
      </c>
      <c r="B7" s="89"/>
      <c r="C7" s="89"/>
      <c r="D7" s="91"/>
      <c r="E7" s="91"/>
    </row>
    <row r="8" s="79" customFormat="1" ht="30" customHeight="1" spans="1:5">
      <c r="A8" s="89" t="s">
        <v>455</v>
      </c>
      <c r="B8" s="89">
        <v>2.3</v>
      </c>
      <c r="C8" s="89">
        <v>2.3</v>
      </c>
      <c r="D8" s="90" t="s">
        <v>453</v>
      </c>
      <c r="E8" s="90" t="s">
        <v>453</v>
      </c>
    </row>
    <row r="9" s="79" customFormat="1" ht="30" customHeight="1" spans="1:5">
      <c r="A9" s="89" t="s">
        <v>456</v>
      </c>
      <c r="B9" s="89">
        <v>1.33</v>
      </c>
      <c r="C9" s="89">
        <v>1.33</v>
      </c>
      <c r="D9" s="90" t="s">
        <v>453</v>
      </c>
      <c r="E9" s="90" t="s">
        <v>453</v>
      </c>
    </row>
    <row r="10" s="79" customFormat="1" ht="30" customHeight="1" spans="1:5">
      <c r="A10" s="89" t="s">
        <v>457</v>
      </c>
      <c r="B10" s="89"/>
      <c r="C10" s="89"/>
      <c r="D10" s="91"/>
      <c r="E10" s="91"/>
    </row>
    <row r="11" s="79" customFormat="1" ht="30" customHeight="1" spans="1:5">
      <c r="A11" s="89" t="s">
        <v>458</v>
      </c>
      <c r="B11" s="89">
        <v>1.33</v>
      </c>
      <c r="C11" s="89">
        <v>1.33</v>
      </c>
      <c r="D11" s="90" t="s">
        <v>453</v>
      </c>
      <c r="E11" s="90" t="s">
        <v>453</v>
      </c>
    </row>
    <row r="12" ht="132" customHeight="1" spans="1:5">
      <c r="A12" s="92" t="s">
        <v>459</v>
      </c>
      <c r="B12" s="92"/>
      <c r="C12" s="92"/>
      <c r="D12" s="92"/>
      <c r="E12" s="92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lmz</cp:lastModifiedBy>
  <dcterms:created xsi:type="dcterms:W3CDTF">2006-09-16T00:00:00Z</dcterms:created>
  <dcterms:modified xsi:type="dcterms:W3CDTF">2024-03-28T07:02:06Z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